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k\OneDrive\Desktop\Dokumenter\my_Files\Excel\DRF\"/>
    </mc:Choice>
  </mc:AlternateContent>
  <xr:revisionPtr revIDLastSave="0" documentId="8_{B068B665-3F0E-4EB7-925F-9A5AC6816164}" xr6:coauthVersionLast="47" xr6:coauthVersionMax="47" xr10:uidLastSave="{00000000-0000-0000-0000-000000000000}"/>
  <bookViews>
    <workbookView xWindow="390" yWindow="390" windowWidth="28125" windowHeight="13590" activeTab="1" xr2:uid="{74D7DFEB-5C13-4522-B3CD-C743792C913F}"/>
  </bookViews>
  <sheets>
    <sheet name="Data" sheetId="2" r:id="rId1"/>
    <sheet name="Ark1" sheetId="1" r:id="rId2"/>
  </sheets>
  <externalReferences>
    <externalReference r:id="rId3"/>
    <externalReference r:id="rId4"/>
    <externalReference r:id="rId5"/>
  </externalReferences>
  <definedNames>
    <definedName name="Afgangtid" localSheetId="0">[1]!Tabel25[Afgangstid]</definedName>
    <definedName name="Afgangtid">[2]!Tabel25[Afgangstid]</definedName>
    <definedName name="AntalHÅSPR" localSheetId="0">[1]Data!#REF!</definedName>
    <definedName name="AntalHÅSPR">[2]Data!#REF!</definedName>
    <definedName name="AntalKøgeFE1" localSheetId="0">[1]Data!#REF!</definedName>
    <definedName name="AntalKøgeFE1">[2]Data!#REF!</definedName>
    <definedName name="AntalKøgeFE2" localSheetId="0">[1]Data!#REF!</definedName>
    <definedName name="AntalKøgeFE2">[2]Data!#REF!</definedName>
    <definedName name="AntalKøgeSPR" localSheetId="0">[1]Data!#REF!</definedName>
    <definedName name="AntalKøgeSPR">[2]Data!#REF!</definedName>
    <definedName name="AntalKøgeTGV" localSheetId="0">[1]Data!#REF!</definedName>
    <definedName name="AntalKøgeTGV">[2]Data!#REF!</definedName>
    <definedName name="ANTALSprøjte" localSheetId="0">[1]Basis!#REF!</definedName>
    <definedName name="ANTALSprøjte">[2]Basis!#REF!</definedName>
    <definedName name="HL" localSheetId="0">[1]!Tabel1[#All]</definedName>
    <definedName name="HL">[2]!Tabel1[#All]</definedName>
    <definedName name="HÅantalFE1" localSheetId="0">[1]Data!#REF!</definedName>
    <definedName name="HÅantalFE1">[2]Data!#REF!</definedName>
    <definedName name="HÅAntalFE2" localSheetId="0">[1]Data!#REF!</definedName>
    <definedName name="HÅAntalFE2">[2]Data!#REF!</definedName>
    <definedName name="HÅAntalSPR" localSheetId="0">[1]Data!#REF!</definedName>
    <definedName name="HÅAntalSPR">[2]Data!#REF!</definedName>
    <definedName name="HÅAntalVGT" localSheetId="0">[1]Data!#REF!</definedName>
    <definedName name="HÅAntalVGT">[2]Data!#REF!</definedName>
    <definedName name="HårlevFE1" localSheetId="0">[1]Data!#REF!</definedName>
    <definedName name="HårlevFE1">[2]Data!#REF!</definedName>
    <definedName name="HårlevFE2" localSheetId="0">[1]Data!#REF!</definedName>
    <definedName name="HårlevFE2">[2]Data!#REF!</definedName>
    <definedName name="HårlevSPR" localSheetId="0">[1]Data!#REF!</definedName>
    <definedName name="HårlevSPR">[2]Data!#REF!</definedName>
    <definedName name="HårlevTGV" localSheetId="0">[1]Data!#REF!</definedName>
    <definedName name="HårlevTGV">[2]Data!#REF!</definedName>
    <definedName name="KGantalSPR" localSheetId="0">[1]Data!#REF!</definedName>
    <definedName name="KGantalSPR">[2]Data!#REF!</definedName>
    <definedName name="KøgeFE1" localSheetId="0">[1]Data!#REF!</definedName>
    <definedName name="KøgeFE1">[2]Data!#REF!</definedName>
    <definedName name="KøgeFE2" localSheetId="0">[1]Data!#REF!</definedName>
    <definedName name="KøgeFE2">[2]Data!#REF!</definedName>
    <definedName name="KøgeFE3" localSheetId="0">[1]Data!#REF!</definedName>
    <definedName name="KøgeFE3">[2]Data!#REF!</definedName>
    <definedName name="KøgeSPR" localSheetId="0">[1]Data!#REF!</definedName>
    <definedName name="KøgeSPR">[2]Data!#REF!</definedName>
    <definedName name="Køretøjer" localSheetId="0">[1]!Tabel2[#All]</definedName>
    <definedName name="Køretøjer">[2]!Tabel2[#All]</definedName>
    <definedName name="LEantalFE1" localSheetId="0">[1]Data!#REF!</definedName>
    <definedName name="LEantalFE1">[2]Data!#REF!</definedName>
    <definedName name="LEantalFE2" localSheetId="0">[1]Data!#REF!</definedName>
    <definedName name="LEantalFE2">[2]Data!#REF!</definedName>
    <definedName name="LEantalSPR" localSheetId="0">[1]Data!#REF!</definedName>
    <definedName name="LEantalSPR">[2]Data!#REF!</definedName>
    <definedName name="LEantalSTG" localSheetId="0">[1]Data!#REF!</definedName>
    <definedName name="LEantalSTG">[2]Data!#REF!</definedName>
    <definedName name="LEantalVTG" localSheetId="0">[1]Data!#REF!</definedName>
    <definedName name="LEantalVTG">[2]Data!#REF!</definedName>
    <definedName name="LelSPR" localSheetId="0">[1]Data!#REF!</definedName>
    <definedName name="LelSPR">[2]Data!#REF!</definedName>
    <definedName name="Måned">Data!$H$3:$I$14</definedName>
    <definedName name="ODIN" localSheetId="0">[1]!Tabel3[#All]</definedName>
    <definedName name="ODIN">[2]!Tabel3[#All]</definedName>
    <definedName name="Pick" localSheetId="0">Data!$B$3:$C$14</definedName>
    <definedName name="Pick">'[3]Output&gt;&gt;'!$B$3:$C$14</definedName>
    <definedName name="Picks">Data!$B$3:$C$14</definedName>
    <definedName name="SHantalFE1" localSheetId="0">[1]Data!#REF!</definedName>
    <definedName name="SHantalFE1">[2]Data!#REF!</definedName>
    <definedName name="SHantalFE2" localSheetId="0">[1]Data!#REF!</definedName>
    <definedName name="SHantalFE2">[2]Data!#REF!</definedName>
    <definedName name="SHantalSPR" localSheetId="0">[1]Data!#REF!</definedName>
    <definedName name="SHantalSPR">[2]Data!#REF!</definedName>
    <definedName name="SHantalTGV" localSheetId="0">[1]Data!#REF!</definedName>
    <definedName name="SHantalTGV">[2]Data!#REF!</definedName>
    <definedName name="STantalTGV" localSheetId="0">[1]Data!#REF!</definedName>
    <definedName name="STantalTGV">[2]Data!#REF!</definedName>
    <definedName name="STHantalFE1" localSheetId="0">[1]Data!#REF!</definedName>
    <definedName name="STHantalFE1">[2]Data!#REF!</definedName>
    <definedName name="STHantalFE2" localSheetId="0">[1]Data!#REF!</definedName>
    <definedName name="STHantalFE2">[2]Data!#REF!</definedName>
    <definedName name="STHantalTGV" localSheetId="0">[1]Data!#REF!</definedName>
    <definedName name="STHantalTGV">[2]Data!#REF!</definedName>
    <definedName name="STHedFE1" localSheetId="0">[1]Data!#REF!</definedName>
    <definedName name="STHedFE1">[2]Data!#REF!</definedName>
    <definedName name="STHedFE2" localSheetId="0">[1]Data!#REF!</definedName>
    <definedName name="STHedFE2">[2]Data!#REF!</definedName>
    <definedName name="STHedSPR" localSheetId="0">[1]Data!#REF!</definedName>
    <definedName name="STHedSPR">[2]Data!#REF!</definedName>
    <definedName name="STHedTGV" localSheetId="0">[1]Data!#REF!</definedName>
    <definedName name="STHedTGV">[2]Data!#REF!</definedName>
    <definedName name="Tidspunkt" localSheetId="0">[1]!Tabel6[#All]</definedName>
    <definedName name="Tidspunkt">[2]!Tabel6[#All]</definedName>
    <definedName name="Udrykning">Data!$E$3:$F$14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" i="1" l="1"/>
  <c r="Z12" i="1"/>
  <c r="Z5" i="1"/>
  <c r="Z13" i="1"/>
  <c r="Z6" i="1"/>
  <c r="Z14" i="1"/>
  <c r="Z7" i="1"/>
  <c r="Z8" i="1"/>
  <c r="Z10" i="1"/>
  <c r="Z11" i="1"/>
  <c r="Z3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X14" i="1"/>
  <c r="W14" i="1"/>
  <c r="R14" i="1"/>
  <c r="Q14" i="1"/>
  <c r="P14" i="1"/>
  <c r="X13" i="1"/>
  <c r="W13" i="1"/>
  <c r="R13" i="1"/>
  <c r="Q13" i="1"/>
  <c r="P13" i="1"/>
  <c r="X12" i="1"/>
  <c r="W12" i="1"/>
  <c r="R12" i="1"/>
  <c r="Q12" i="1"/>
  <c r="P12" i="1"/>
  <c r="X11" i="1"/>
  <c r="W11" i="1"/>
  <c r="R11" i="1"/>
  <c r="Q11" i="1"/>
  <c r="P11" i="1"/>
  <c r="X10" i="1"/>
  <c r="W10" i="1"/>
  <c r="R10" i="1"/>
  <c r="Q10" i="1"/>
  <c r="P10" i="1"/>
  <c r="X9" i="1"/>
  <c r="W9" i="1"/>
  <c r="R9" i="1"/>
  <c r="Q9" i="1"/>
  <c r="P9" i="1"/>
  <c r="Z9" i="1"/>
  <c r="Z2" i="1"/>
  <c r="W7" i="1" l="1"/>
  <c r="W8" i="1"/>
  <c r="X7" i="1"/>
  <c r="X8" i="1"/>
  <c r="R8" i="1"/>
  <c r="U8" i="1" s="1"/>
  <c r="Q8" i="1"/>
  <c r="P8" i="1"/>
  <c r="R7" i="1"/>
  <c r="Q7" i="1"/>
  <c r="P7" i="1"/>
  <c r="R2" i="1"/>
  <c r="T2" i="1" s="1"/>
  <c r="R3" i="1"/>
  <c r="T3" i="1" s="1"/>
  <c r="R4" i="1"/>
  <c r="U4" i="1" s="1"/>
  <c r="R5" i="1"/>
  <c r="R6" i="1"/>
  <c r="U6" i="1" s="1"/>
  <c r="X6" i="1"/>
  <c r="W6" i="1"/>
  <c r="Q6" i="1"/>
  <c r="P6" i="1"/>
  <c r="X5" i="1"/>
  <c r="W5" i="1"/>
  <c r="Q5" i="1"/>
  <c r="P5" i="1"/>
  <c r="X4" i="1"/>
  <c r="W4" i="1"/>
  <c r="Q4" i="1"/>
  <c r="P4" i="1"/>
  <c r="X3" i="1"/>
  <c r="W3" i="1"/>
  <c r="Q3" i="1"/>
  <c r="P3" i="1"/>
  <c r="X2" i="1"/>
  <c r="W2" i="1"/>
  <c r="Q2" i="1"/>
  <c r="P2" i="1"/>
  <c r="T8" i="1" l="1"/>
  <c r="U5" i="1"/>
  <c r="S2" i="1"/>
  <c r="U2" i="1"/>
  <c r="T4" i="1"/>
  <c r="S3" i="1"/>
  <c r="T6" i="1"/>
  <c r="S5" i="1"/>
  <c r="AJ2" i="1" l="1"/>
  <c r="AK2" i="1"/>
  <c r="AI2" i="1" l="1"/>
  <c r="AC8" i="1"/>
</calcChain>
</file>

<file path=xl/sharedStrings.xml><?xml version="1.0" encoding="utf-8"?>
<sst xmlns="http://schemas.openxmlformats.org/spreadsheetml/2006/main" count="103" uniqueCount="60">
  <si>
    <t>Rapport nr.</t>
  </si>
  <si>
    <t>Køretøj</t>
  </si>
  <si>
    <t>Kørsels form</t>
  </si>
  <si>
    <t>Alarm tidspunkt</t>
  </si>
  <si>
    <t>Disponering</t>
  </si>
  <si>
    <t>Afgang</t>
  </si>
  <si>
    <t>Responstid for afgang</t>
  </si>
  <si>
    <t>Ankomst</t>
  </si>
  <si>
    <t>Responstid for ankomst</t>
  </si>
  <si>
    <t>Total mandskab på køretøj</t>
  </si>
  <si>
    <t>Total mandskab på hændelse</t>
  </si>
  <si>
    <t>Mandskab mødt på station</t>
  </si>
  <si>
    <t>Responstid</t>
  </si>
  <si>
    <t>Responstid for afgang2</t>
  </si>
  <si>
    <t>VagtBeredskab</t>
  </si>
  <si>
    <t>Mangel mandskab</t>
  </si>
  <si>
    <t>År</t>
  </si>
  <si>
    <t>Måned</t>
  </si>
  <si>
    <t>Afgangstid, 
5-6 minutter</t>
  </si>
  <si>
    <t>Afgangstid, 
6-7 minutter</t>
  </si>
  <si>
    <t>Afgangstid, 
+7 minutter</t>
  </si>
  <si>
    <t>Primær</t>
  </si>
  <si>
    <t>Gælder</t>
  </si>
  <si>
    <t>1501240817HHJ_ok</t>
  </si>
  <si>
    <t>1701241010THBS</t>
  </si>
  <si>
    <t>2210220405HHC</t>
  </si>
  <si>
    <t>Bil-2</t>
  </si>
  <si>
    <t>Pick</t>
  </si>
  <si>
    <t>Udrykning</t>
  </si>
  <si>
    <t>Ja</t>
  </si>
  <si>
    <t>Januar</t>
  </si>
  <si>
    <t>VB</t>
  </si>
  <si>
    <t>Februar</t>
  </si>
  <si>
    <t>Nej</t>
  </si>
  <si>
    <t>Sekundær</t>
  </si>
  <si>
    <t>Marts</t>
  </si>
  <si>
    <t>Assistance</t>
  </si>
  <si>
    <t>April</t>
  </si>
  <si>
    <t>Karise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</si>
  <si>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</si>
  <si>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</si>
  <si>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</si>
  <si>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</si>
  <si>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</si>
  <si>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</si>
  <si>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</si>
  <si>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</si>
  <si>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Bil-3</t>
  </si>
  <si>
    <t>Bil-5</t>
  </si>
  <si>
    <t>Bil-6</t>
  </si>
  <si>
    <t>Bil-7</t>
  </si>
  <si>
    <t>Bil-8</t>
  </si>
  <si>
    <t>Kunde</t>
  </si>
  <si>
    <t>ID</t>
  </si>
  <si>
    <t>Taktisk reserve</t>
  </si>
  <si>
    <t>Over-
skridelse
 5-6 min.</t>
  </si>
  <si>
    <t>Over-
skridelse
 6-7 min.</t>
  </si>
  <si>
    <t>Over-
skridelse
 &gt; 7 min.</t>
  </si>
  <si>
    <t>#</t>
  </si>
  <si>
    <t>Største for hver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</si>
</sst>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,##0;\(#,##0\);\-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3" tint="0.59996337778862885"/>
      </bottom>
      <diagonal/>
    </border>
    <border>
      <left/>
      <right/>
      <top style="thin">
        <color theme="4" tint="0.3999755851924192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FF0000"/>
      </left>
      <right/>
      <top style="thin">
        <color theme="4" tint="0.39997558519241921"/>
      </top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46" fontId="0" fillId="0" borderId="2" xfId="0" applyNumberFormat="1" applyBorder="1"/>
    <xf numFmtId="46" fontId="0" fillId="0" borderId="0" xfId="0" applyNumberFormat="1"/>
    <xf numFmtId="165" fontId="2" fillId="0" borderId="3" xfId="0" applyNumberFormat="1" applyFont="1" applyBorder="1"/>
    <xf numFmtId="46" fontId="0" fillId="0" borderId="4" xfId="0" applyNumberForma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5" xfId="0" applyBorder="1" applyAlignment="1">
      <alignment horizontal="center" wrapText="1"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3" borderId="0" xfId="0" applyFill="1" applyAlignment="1">
      <alignment horizontal="center"/>
    </xf>
  </cellXfs>
  <cellStyles count="1">
    <cellStyle name="Normal" xfId="0" builtinId="0"/>
  </cellStyles>
  <dxfs count="35">
    <dxf>
      <numFmt numFmtId="0" formatCode="General"/>
      <alignment horizontal="center" vertical="bottom" textRotation="0" wrapText="0" indent="0" justifyLastLine="0" shrinkToFit="0" readingOrder="0"/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9" tint="0.39994506668294322"/>
        </patternFill>
      </fill>
    </dxf>
    <dxf>
      <fill>
        <patternFill>
          <bgColor rgb="FFFA8740"/>
        </patternFill>
      </fill>
    </dxf>
    <dxf>
      <fill>
        <patternFill>
          <bgColor rgb="FFFF4F4F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A8740"/>
        </patternFill>
      </fill>
    </dxf>
    <dxf>
      <fill>
        <patternFill>
          <bgColor rgb="FFFF4F4F"/>
        </patternFill>
      </fill>
    </dxf>
    <dxf>
      <fill>
        <patternFill>
          <bgColor rgb="FFFF0000"/>
        </patternFill>
      </fill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/>
        <right style="thick">
          <color rgb="FFFF0000"/>
        </right>
        <top/>
        <bottom/>
        <vertical/>
        <horizontal/>
      </border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31" formatCode="[h]:mm:ss"/>
      <alignment horizontal="center" vertical="bottom" textRotation="0" wrapText="0" indent="0" justifyLastLine="0" shrinkToFit="0" readingOrder="0"/>
      <border diagonalUp="0" diagonalDown="0">
        <left style="thick">
          <color rgb="FFFF0000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numFmt numFmtId="31" formatCode="[h]:mm:ss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31" formatCode="[h]:mm:ss"/>
    </dxf>
    <dxf>
      <numFmt numFmtId="164" formatCode="[$-F400]h:mm:ss\ AM/PM"/>
    </dxf>
    <dxf>
      <numFmt numFmtId="31" formatCode="[h]:mm:ss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517520</xdr:colOff>
      <xdr:row>23</xdr:row>
      <xdr:rowOff>120650</xdr:rowOff>
    </xdr:from>
    <xdr:to>
      <xdr:col>24</xdr:col>
      <xdr:colOff>38101</xdr:colOff>
      <xdr:row>34</xdr:row>
      <xdr:rowOff>111416</xdr:rowOff>
    </xdr:to>
    <xdr:pic>
      <xdr:nvPicPr>
        <xdr:cNvPr id="2" name="Picture 1" descr="A close up of text&#10;&#10;Description automatically generated">
          <a:extLst>
            <a:ext uri="{FF2B5EF4-FFF2-40B4-BE49-F238E27FC236}">
              <a16:creationId xmlns:a16="http://schemas.microsoft.com/office/drawing/2014/main" id="{9F4581F4-80B6-511F-819E-59B53CD79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6520" y="4883150"/>
          <a:ext cx="7584018" cy="2086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lck1-my.sharepoint.com/personal/hans_p_nordahl_falck_com/Documents/Documents/Drift/Afrapportering%20Udrykning%20KBR%20-%20HPN/2024/01%20Januar/Behandlet/St%20Heddinge%20udrykningsrapport%202023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K1615\Desktop\udrykningsrapport%20til%20udforskning.xlsx" TargetMode="External"/><Relationship Id="rId1" Type="http://schemas.openxmlformats.org/officeDocument/2006/relationships/externalLinkPath" Target="/Users/DK1615/Desktop/udrykningsrapport%20til%20udforskning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alck1-my.sharepoint.com/personal/hans_p_nordahl_falck_com/Documents/Documents/Drift/Afstemning%20Udrykninger/2024%20Kvalitetsrapport%20K&#248;ge.xlsx" TargetMode="External"/><Relationship Id="rId1" Type="http://schemas.openxmlformats.org/officeDocument/2006/relationships/externalLinkPath" Target="https://falck1-my.sharepoint.com/personal/hans_p_nordahl_falck_com/Documents/Documents/Drift/Afstemning%20Udrykninger/2024%20Kvalitetsrapport%20K&#248;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s"/>
      <sheetName val="Data"/>
      <sheetName val="Output&gt;&gt;"/>
      <sheetName val="Output"/>
      <sheetName val="St Heddinge udrykningsrapport 2"/>
      <sheetName val="Jan 2023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is"/>
      <sheetName val="Data"/>
      <sheetName val="Output"/>
      <sheetName val="udrykningsrapport til udforskni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utput&gt;&gt;"/>
      <sheetName val="Jan Køge"/>
      <sheetName val="Feb Køge"/>
      <sheetName val="Mar Køge"/>
      <sheetName val="Apr Køge"/>
      <sheetName val="Maj Køge"/>
      <sheetName val="Jun Køge"/>
      <sheetName val="Jul Køge"/>
      <sheetName val="Aug Køge"/>
      <sheetName val="Sep Køge"/>
      <sheetName val="Okt Køge"/>
      <sheetName val="Nov Køge"/>
      <sheetName val="Dec Køge"/>
    </sheetNames>
    <sheetDataSet>
      <sheetData sheetId="0">
        <row r="3">
          <cell r="B3" t="str">
            <v>KG-M2</v>
          </cell>
          <cell r="C3">
            <v>4</v>
          </cell>
        </row>
        <row r="4">
          <cell r="B4" t="str">
            <v>Lellinge K1</v>
          </cell>
          <cell r="C4">
            <v>2</v>
          </cell>
        </row>
        <row r="5">
          <cell r="B5" t="str">
            <v>KG-I1</v>
          </cell>
          <cell r="C5">
            <v>2</v>
          </cell>
        </row>
        <row r="6">
          <cell r="B6" t="str">
            <v>HÅ-M1</v>
          </cell>
          <cell r="C6">
            <v>4</v>
          </cell>
        </row>
        <row r="7">
          <cell r="B7" t="str">
            <v>HÅ-V1</v>
          </cell>
          <cell r="C7">
            <v>2</v>
          </cell>
        </row>
        <row r="8">
          <cell r="B8" t="str">
            <v>SR-M1</v>
          </cell>
          <cell r="C8">
            <v>4</v>
          </cell>
        </row>
        <row r="9">
          <cell r="B9" t="str">
            <v>SR-V1</v>
          </cell>
          <cell r="C9">
            <v>2</v>
          </cell>
        </row>
        <row r="10">
          <cell r="B10" t="str">
            <v>SH-M1</v>
          </cell>
          <cell r="C10">
            <v>4</v>
          </cell>
        </row>
        <row r="11">
          <cell r="B11" t="str">
            <v>SH-V1</v>
          </cell>
          <cell r="C11">
            <v>2</v>
          </cell>
        </row>
        <row r="12">
          <cell r="B12" t="str">
            <v>SH-FE1</v>
          </cell>
          <cell r="C12">
            <v>2</v>
          </cell>
        </row>
        <row r="13">
          <cell r="B13" t="str">
            <v>SH-B1</v>
          </cell>
          <cell r="C13">
            <v>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2C984A-9E00-4829-838D-40DCCD3290E1}" name="d" displayName="d" ref="A1:X14" totalsRowShown="0" headerRowDxfId="34">
  <tableColumns count="24">
    <tableColumn id="2" xr3:uid="{4D801CB7-FA56-43D2-8075-697E41D53857}" name="ID" dataDxfId="33"/>
    <tableColumn id="1" xr3:uid="{F51FBD72-E983-473A-93BF-F9AC26B129FE}" name="#" dataDxfId="0">
      <calculatedColumnFormula>IF(A2&lt;&gt;A1,COUNTIF($A$2:$A$15,A2),"")</calculatedColumnFormula>
    </tableColumn>
    <tableColumn id="29" xr3:uid="{C95C0294-AEF5-4816-B54D-2E6934B93BF9}" name="Rapport nr." dataDxfId="32"/>
    <tableColumn id="4" xr3:uid="{5C2033BE-6A6B-4210-906F-AF3311D4493C}" name="Køretøj"/>
    <tableColumn id="6" xr3:uid="{41698B9F-EB31-4B86-A8F6-3F7B2C74CB70}" name="Kørsels form" dataDxfId="31"/>
    <tableColumn id="10" xr3:uid="{7524C98B-C1C2-4B38-BB11-B9E019DDFA8B}" name="Alarm tidspunkt" dataDxfId="30"/>
    <tableColumn id="11" xr3:uid="{661E1766-CBBA-4195-8AFD-E169B4120B6D}" name="Disponering" dataDxfId="29"/>
    <tableColumn id="12" xr3:uid="{7A06C437-779D-4724-8F17-ABB418D516F2}" name="Afgang" dataDxfId="28"/>
    <tableColumn id="13" xr3:uid="{05C11C14-E039-4579-9764-8BEAF3200229}" name="Responstid for afgang" dataDxfId="27"/>
    <tableColumn id="14" xr3:uid="{BB206EA8-07B4-4476-8064-2EB25AFD83D1}" name="Ankomst" dataDxfId="26"/>
    <tableColumn id="15" xr3:uid="{A424DD88-4394-4E79-9E29-F1E7A4B2DD52}" name="Responstid for ankomst" dataDxfId="25"/>
    <tableColumn id="18" xr3:uid="{477303C7-29D0-424D-A999-2E79394AC9B3}" name="Total mandskab på køretøj" dataDxfId="24"/>
    <tableColumn id="19" xr3:uid="{FBA951F6-190B-41DD-9935-67E40DA06EB6}" name="Total mandskab på hændelse" dataDxfId="23"/>
    <tableColumn id="20" xr3:uid="{FF89FE68-21FE-47C1-B3B5-696504B8AD73}" name="Mandskab mødt på station" dataDxfId="22"/>
    <tableColumn id="23" xr3:uid="{8CD8DC5A-E427-4D90-B395-01BD494FA0B0}" name="Responstid" dataDxfId="21"/>
    <tableColumn id="30" xr3:uid="{3579238B-9DFD-4AAF-93C2-6673C7693B90}" name="Responstid for afgang2" dataDxfId="20">
      <calculatedColumnFormula>d[[#This Row],[Responstid for afgang]]</calculatedColumnFormula>
    </tableColumn>
    <tableColumn id="28" xr3:uid="{5164FE98-ACCB-4D53-834B-BF0A935DB4A9}" name="VagtBeredskab" dataDxfId="19">
      <calculatedColumnFormula>IF($C2="Vagtberedskab",1,"")</calculatedColumnFormula>
    </tableColumn>
    <tableColumn id="3" xr3:uid="{C442CFEA-CBBE-4D4C-9679-02D1AA23362D}" name="Mangel mandskab" dataDxfId="18">
      <calculatedColumnFormula>(IF($L2&lt;(VLOOKUP($D2,Data!Pick,2,0)),"Jo","Nej"))</calculatedColumnFormula>
    </tableColumn>
    <tableColumn id="9" xr3:uid="{0D97E5BF-47CF-45F8-AC70-1B835D9A20E0}" name="Over-_x000a_skridelse_x000a_ 5-6 min." dataDxfId="17">
      <calculatedColumnFormula>IF(AND($R2="Nej", $V2="Gælder"), IF($I2&lt;=TIME(0,5,0), "",IF(AND($I2&gt;TIME(0,5,0), $I2&lt;TIME(0,6,0)), "5-6 min.", "")), "")</calculatedColumnFormula>
    </tableColumn>
    <tableColumn id="16" xr3:uid="{B002077A-0F7D-462D-8370-40BD5AEB8A90}" name="Over-_x000a_skridelse_x000a_ 6-7 min." dataDxfId="16">
      <calculatedColumnFormula>IF(AND($R2="Nej", $V2="Gælder"), IF($I2&lt;=TIME(0,5,0), "",IF(AND($I2&gt;TIME(0,6,0),$I2&lt;TIME(0,7,0)), "6-7 min.", "")), "")</calculatedColumnFormula>
    </tableColumn>
    <tableColumn id="17" xr3:uid="{E6CE6414-E5DF-48A8-86EF-D408FEA1285B}" name="Over-_x000a_skridelse_x000a_ &gt; 7 min." dataDxfId="15">
      <calculatedColumnFormula>IF(AND($R2="Nej", $V2="Gælder"), IF($I2&gt;TIME(0,7,0), "Over 7 min.", ""), "")</calculatedColumnFormula>
    </tableColumn>
    <tableColumn id="22" xr3:uid="{6769084A-8291-4BDD-A06A-39A1B253BF25}" name="Kunde" dataDxfId="14"/>
    <tableColumn id="25" xr3:uid="{28BC7398-7F6B-4906-B98E-235B4013A5A5}" name="År" dataDxfId="13">
      <calculatedColumnFormula>YEAR($F2)</calculatedColumnFormula>
    </tableColumn>
    <tableColumn id="27" xr3:uid="{34A2EDFF-C7FC-449F-969E-555623848223}" name="Måned" dataDxfId="12">
      <calculatedColumnFormula>MONTH($F2)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C436-8725-4450-8D8D-3C670243F9C4}">
  <sheetPr>
    <tabColor theme="3"/>
  </sheetPr>
  <dimension ref="B2:I14"/>
  <sheetViews>
    <sheetView showGridLines="0" zoomScaleNormal="100" workbookViewId="0">
      <selection activeCell="E17" sqref="E17"/>
    </sheetView>
  </sheetViews>
  <sheetFormatPr defaultColWidth="9.140625" defaultRowHeight="12.75" x14ac:dyDescent="0.2"/>
  <cols>
    <col min="1" max="1" width="2.7109375" style="12" customWidth="1"/>
    <col min="2" max="3" width="9.140625" style="12"/>
    <col min="4" max="4" width="1.85546875" style="12" customWidth="1"/>
    <col min="5" max="5" width="20.42578125" style="12" bestFit="1" customWidth="1"/>
    <col min="6" max="6" width="10" style="12" bestFit="1" customWidth="1"/>
    <col min="7" max="7" width="1.85546875" style="12" customWidth="1"/>
    <col min="8" max="8" width="9.140625" style="12"/>
    <col min="9" max="9" width="11" style="12" bestFit="1" customWidth="1"/>
    <col min="10" max="16384" width="9.140625" style="12"/>
  </cols>
  <sheetData>
    <row r="2" spans="2:9" x14ac:dyDescent="0.2">
      <c r="B2" s="10" t="s">
        <v>1</v>
      </c>
      <c r="C2" s="11" t="s">
        <v>27</v>
      </c>
      <c r="E2" s="10" t="s">
        <v>28</v>
      </c>
      <c r="H2" s="10" t="s">
        <v>17</v>
      </c>
    </row>
    <row r="3" spans="2:9" x14ac:dyDescent="0.2">
      <c r="B3" s="13" t="s">
        <v>26</v>
      </c>
      <c r="C3" s="13">
        <v>4</v>
      </c>
      <c r="E3" s="13" t="s">
        <v>29</v>
      </c>
      <c r="F3" s="13" t="s">
        <v>21</v>
      </c>
      <c r="H3" s="14">
        <v>1</v>
      </c>
      <c r="I3" s="13" t="s">
        <v>30</v>
      </c>
    </row>
    <row r="4" spans="2:9" x14ac:dyDescent="0.2">
      <c r="B4" s="13" t="s">
        <v>47</v>
      </c>
      <c r="C4" s="13">
        <v>2</v>
      </c>
      <c r="E4" s="13" t="s">
        <v>31</v>
      </c>
      <c r="F4" s="13" t="s">
        <v>21</v>
      </c>
      <c r="H4" s="14">
        <v>2</v>
      </c>
      <c r="I4" s="13" t="s">
        <v>32</v>
      </c>
    </row>
    <row r="5" spans="2:9" x14ac:dyDescent="0.2">
      <c r="B5" s="13" t="s">
        <v>48</v>
      </c>
      <c r="C5" s="13">
        <v>2</v>
      </c>
      <c r="E5" s="13" t="s">
        <v>33</v>
      </c>
      <c r="F5" s="13" t="s">
        <v>34</v>
      </c>
      <c r="H5" s="14">
        <v>3</v>
      </c>
      <c r="I5" s="13" t="s">
        <v>35</v>
      </c>
    </row>
    <row r="6" spans="2:9" x14ac:dyDescent="0.2">
      <c r="B6" s="13" t="s">
        <v>49</v>
      </c>
      <c r="C6" s="13">
        <v>4</v>
      </c>
      <c r="E6" s="13" t="s">
        <v>36</v>
      </c>
      <c r="F6" s="13" t="s">
        <v>34</v>
      </c>
      <c r="H6" s="14">
        <v>4</v>
      </c>
      <c r="I6" s="13" t="s">
        <v>37</v>
      </c>
    </row>
    <row r="7" spans="2:9" x14ac:dyDescent="0.2">
      <c r="B7" s="13" t="s">
        <v>50</v>
      </c>
      <c r="C7" s="13">
        <v>2</v>
      </c>
      <c r="E7" s="13" t="s">
        <v>38</v>
      </c>
      <c r="F7" s="13" t="s">
        <v>34</v>
      </c>
      <c r="H7" s="14">
        <v>5</v>
      </c>
      <c r="I7" s="13" t="s">
        <v>39</v>
      </c>
    </row>
    <row r="8" spans="2:9" x14ac:dyDescent="0.2">
      <c r="B8" s="13" t="s">
        <v>51</v>
      </c>
      <c r="C8" s="13">
        <v>4</v>
      </c>
      <c r="E8" s="13" t="s">
        <v>54</v>
      </c>
      <c r="F8" s="13" t="s">
        <v>34</v>
      </c>
      <c r="H8" s="14">
        <v>6</v>
      </c>
      <c r="I8" s="13" t="s">
        <v>40</v>
      </c>
    </row>
    <row r="9" spans="2:9" x14ac:dyDescent="0.2">
      <c r="B9" s="13"/>
      <c r="C9" s="13"/>
      <c r="E9" s="13" t="s">
        <v>21</v>
      </c>
      <c r="F9" s="13" t="s">
        <v>21</v>
      </c>
      <c r="H9" s="14">
        <v>7</v>
      </c>
      <c r="I9" s="13" t="s">
        <v>41</v>
      </c>
    </row>
    <row r="10" spans="2:9" x14ac:dyDescent="0.2">
      <c r="B10" s="13"/>
      <c r="C10" s="13"/>
      <c r="E10" s="13"/>
      <c r="F10" s="13"/>
      <c r="H10" s="14">
        <v>8</v>
      </c>
      <c r="I10" s="13" t="s">
        <v>42</v>
      </c>
    </row>
    <row r="11" spans="2:9" x14ac:dyDescent="0.2">
      <c r="B11" s="13"/>
      <c r="C11" s="13"/>
      <c r="E11" s="13"/>
      <c r="F11" s="13"/>
      <c r="H11" s="14">
        <v>9</v>
      </c>
      <c r="I11" s="13" t="s">
        <v>43</v>
      </c>
    </row>
    <row r="12" spans="2:9" x14ac:dyDescent="0.2">
      <c r="B12" s="13"/>
      <c r="C12" s="13"/>
      <c r="E12" s="13"/>
      <c r="F12" s="13"/>
      <c r="H12" s="14">
        <v>10</v>
      </c>
      <c r="I12" s="13" t="s">
        <v>44</v>
      </c>
    </row>
    <row r="13" spans="2:9" x14ac:dyDescent="0.2">
      <c r="B13" s="13"/>
      <c r="C13" s="13"/>
      <c r="E13" s="13"/>
      <c r="F13" s="13"/>
      <c r="H13" s="14">
        <v>11</v>
      </c>
      <c r="I13" s="13" t="s">
        <v>45</v>
      </c>
    </row>
    <row r="14" spans="2:9" x14ac:dyDescent="0.2">
      <c r="B14" s="13"/>
      <c r="C14" s="13"/>
      <c r="E14" s="13"/>
      <c r="F14" s="13"/>
      <c r="H14" s="14">
        <v>12</v>
      </c>
      <c r="I14" s="13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A8D7-80EB-460A-ABC9-A6B5E257DE08}">
  <dimension ref="A1:AK14"/>
  <sheetViews>
    <sheetView tabSelected="1" zoomScale="90" zoomScaleNormal="90" workbookViewId="0">
      <selection activeCell="Z18" sqref="Z18"/>
    </sheetView>
  </sheetViews>
  <sheetFormatPr defaultRowHeight="15" x14ac:dyDescent="0.25"/>
  <cols>
    <col min="1" max="2" width="8" style="4" customWidth="1"/>
    <col min="3" max="3" width="19.7109375" style="4" hidden="1" customWidth="1"/>
    <col min="4" max="4" width="6.5703125" hidden="1" customWidth="1"/>
    <col min="5" max="5" width="10.28515625" style="4" hidden="1" customWidth="1"/>
    <col min="6" max="6" width="14" style="5" hidden="1" customWidth="1"/>
    <col min="7" max="7" width="15.85546875" style="5" hidden="1" customWidth="1"/>
    <col min="8" max="8" width="12.42578125" style="5" hidden="1" customWidth="1"/>
    <col min="9" max="9" width="14" hidden="1" customWidth="1"/>
    <col min="10" max="10" width="13.140625" style="5" hidden="1" customWidth="1"/>
    <col min="11" max="11" width="12.5703125" hidden="1" customWidth="1"/>
    <col min="12" max="12" width="13.7109375" style="4" hidden="1" customWidth="1"/>
    <col min="13" max="13" width="13.85546875" style="4" hidden="1" customWidth="1"/>
    <col min="14" max="14" width="13.28515625" style="4" customWidth="1"/>
    <col min="15" max="15" width="9.85546875" customWidth="1"/>
    <col min="16" max="16" width="11.42578125" customWidth="1"/>
    <col min="17" max="17" width="11.7109375" style="4" customWidth="1"/>
    <col min="18" max="22" width="9.7109375" style="4" customWidth="1"/>
    <col min="23" max="24" width="9.140625" style="4" customWidth="1"/>
    <col min="25" max="27" width="13.140625" customWidth="1"/>
  </cols>
  <sheetData>
    <row r="1" spans="1:37" s="1" customFormat="1" ht="51.75" x14ac:dyDescent="0.25">
      <c r="A1" s="1" t="s">
        <v>53</v>
      </c>
      <c r="B1" s="1" t="s">
        <v>58</v>
      </c>
      <c r="C1" s="1" t="s">
        <v>0</v>
      </c>
      <c r="D1" s="1" t="s">
        <v>1</v>
      </c>
      <c r="E1" s="1" t="s">
        <v>2</v>
      </c>
      <c r="F1" s="2" t="s">
        <v>3</v>
      </c>
      <c r="G1" s="2" t="s">
        <v>4</v>
      </c>
      <c r="H1" s="2" t="s">
        <v>5</v>
      </c>
      <c r="I1" s="1" t="s">
        <v>6</v>
      </c>
      <c r="J1" s="2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5" t="s">
        <v>13</v>
      </c>
      <c r="Q1" s="1" t="s">
        <v>14</v>
      </c>
      <c r="R1" s="1" t="s">
        <v>15</v>
      </c>
      <c r="S1" s="1" t="s">
        <v>55</v>
      </c>
      <c r="T1" s="1" t="s">
        <v>56</v>
      </c>
      <c r="U1" s="1" t="s">
        <v>57</v>
      </c>
      <c r="V1" s="1" t="s">
        <v>52</v>
      </c>
      <c r="W1" s="1" t="s">
        <v>16</v>
      </c>
      <c r="X1" s="1" t="s">
        <v>17</v>
      </c>
      <c r="Z1" s="1" t="s">
        <v>59</v>
      </c>
      <c r="AI1" s="3" t="s">
        <v>18</v>
      </c>
      <c r="AJ1" s="3" t="s">
        <v>19</v>
      </c>
      <c r="AK1" s="3" t="s">
        <v>20</v>
      </c>
    </row>
    <row r="2" spans="1:37" x14ac:dyDescent="0.25">
      <c r="A2" s="4">
        <v>94</v>
      </c>
      <c r="B2" s="4">
        <f t="shared" ref="B2:B14" si="0">IF(A2&lt;&gt;A1,COUNTIF($A$2:$A$15,A2),"")</f>
        <v>1</v>
      </c>
      <c r="C2" s="4" t="s">
        <v>25</v>
      </c>
      <c r="D2" t="s">
        <v>26</v>
      </c>
      <c r="E2" s="4">
        <v>2</v>
      </c>
      <c r="F2" s="5">
        <v>45295.973113425898</v>
      </c>
      <c r="G2" s="5">
        <v>45295.973761574103</v>
      </c>
      <c r="H2" s="5">
        <v>45295.976597222201</v>
      </c>
      <c r="I2" s="6">
        <v>2.8356481481481501E-3</v>
      </c>
      <c r="J2" s="5">
        <v>45295.977812500001</v>
      </c>
      <c r="K2" s="7">
        <v>1.21527777777778E-3</v>
      </c>
      <c r="L2" s="4">
        <v>4</v>
      </c>
      <c r="M2" s="4">
        <v>4</v>
      </c>
      <c r="N2" s="4">
        <v>6</v>
      </c>
      <c r="O2" s="7">
        <v>4.05092592592593E-3</v>
      </c>
      <c r="P2" s="16">
        <f>d[[#This Row],[Responstid for afgang]]</f>
        <v>2.8356481481481501E-3</v>
      </c>
      <c r="Q2" s="4" t="str">
        <f>IF($C2="Vagtberedskab",1,"")</f>
        <v/>
      </c>
      <c r="R2" s="4" t="str">
        <f>(IF($L2&lt;(VLOOKUP($D2,Data!Pick,2,0)),"Jo","Nej"))</f>
        <v>Nej</v>
      </c>
      <c r="S2" s="4" t="str">
        <f>IF(AND($R2="Nej", $V2="Gælder"), IF($I2&lt;=TIME(0,5,0), "",IF(AND($I2&gt;TIME(0,5,0), $I2&lt;TIME(0,6,0)), "5-6 min.", "")), "")</f>
        <v/>
      </c>
      <c r="T2" s="4" t="str">
        <f>IF(AND($R2="Nej", $V2="Gælder"), IF($I2&lt;=TIME(0,5,0), "",IF(AND($I2&gt;TIME(0,6,0),$I2&lt;TIME(0,7,0)), "6-7 min.", "")), "")</f>
        <v/>
      </c>
      <c r="U2" s="4" t="str">
        <f>IF(AND($R2="Nej", $V2="Gælder"), IF($I2&gt;TIME(0,7,0), "Over 7 min.", ""), "")</f>
        <v/>
      </c>
      <c r="V2" s="4" t="s">
        <v>22</v>
      </c>
      <c r="W2" s="4">
        <f>YEAR($F2)</f>
        <v>2024</v>
      </c>
      <c r="X2" s="4">
        <f>MONTH($F2)</f>
        <v>1</v>
      </c>
      <c r="Z2" s="25">
        <f ca="1">IFERROR(MAX(INDIRECT("r["&amp;0&amp;"]c["&amp;-7&amp;"]:r["&amp;0&amp;"]c["&amp;-5&amp;"]",0)),"")</f>
        <v>0</v>
      </c>
      <c r="AI2" s="8">
        <f>COUNTIF($S2:S9965,"5-6 min.")</f>
        <v>0</v>
      </c>
      <c r="AJ2" s="8">
        <f>COUNTIF($T2:T9965,"6-7 min.")</f>
        <v>0</v>
      </c>
      <c r="AK2" s="8">
        <f>COUNTIF($U2:U9965,"Over 7 min.")</f>
        <v>0</v>
      </c>
    </row>
    <row r="3" spans="1:37" x14ac:dyDescent="0.25">
      <c r="A3" s="4">
        <v>118</v>
      </c>
      <c r="B3" s="4">
        <f t="shared" si="0"/>
        <v>2</v>
      </c>
      <c r="C3" s="4" t="s">
        <v>23</v>
      </c>
      <c r="D3" t="s">
        <v>47</v>
      </c>
      <c r="E3" s="4">
        <v>1</v>
      </c>
      <c r="F3" s="5">
        <v>45306.345439814802</v>
      </c>
      <c r="G3" s="5">
        <v>45306.345590277801</v>
      </c>
      <c r="H3" s="5">
        <v>45306.351087962998</v>
      </c>
      <c r="I3" s="9">
        <v>5.4976851851851897E-3</v>
      </c>
      <c r="J3" s="5">
        <v>45306.358553240701</v>
      </c>
      <c r="K3" s="7">
        <v>7.4652777777777799E-3</v>
      </c>
      <c r="L3" s="4">
        <v>2</v>
      </c>
      <c r="M3" s="4">
        <v>12</v>
      </c>
      <c r="N3" s="4">
        <v>0</v>
      </c>
      <c r="O3" s="7">
        <v>1.2962962962963001E-2</v>
      </c>
      <c r="P3" s="17">
        <f>d[[#This Row],[Responstid for afgang]]</f>
        <v>5.4976851851851897E-3</v>
      </c>
      <c r="Q3" s="4" t="str">
        <f>IF($C3="Vagtberedskab",1,"")</f>
        <v/>
      </c>
      <c r="R3" s="4" t="str">
        <f>(IF($L3&lt;(VLOOKUP($D3,Data!Pick,2,0)),"Jo","Nej"))</f>
        <v>Nej</v>
      </c>
      <c r="S3" s="4" t="str">
        <f>IF(AND($R3="Nej", $V3="Gælder"), IF($I3&lt;=TIME(0,5,0), "",IF(AND($I3&gt;TIME(0,5,0), $I3&lt;TIME(0,6,0)), "5-6 min.", "")), "")</f>
        <v/>
      </c>
      <c r="T3" s="4" t="str">
        <f>IF(AND($R3="Nej", $V3="Gælder"), IF($I3&lt;=TIME(0,5,0), "",IF(AND($I3&gt;TIME(0,6,0),$I3&lt;TIME(0,7,0)), "6-7 min.", "")), "")</f>
        <v/>
      </c>
      <c r="U3" s="4">
        <v>7</v>
      </c>
      <c r="V3" s="4" t="s">
        <v>22</v>
      </c>
      <c r="W3" s="4">
        <f>YEAR($F3)</f>
        <v>2024</v>
      </c>
      <c r="X3" s="4">
        <f>MONTH($F3)</f>
        <v>1</v>
      </c>
      <c r="Y3" s="4"/>
      <c r="Z3" s="25">
        <f ca="1">IFERROR(MAX(INDIRECT("r["&amp;0&amp;"]c["&amp;-7&amp;"]:r["&amp;d[[#This Row],['#]]-1&amp;"]c["&amp;-5&amp;"]",0)),"")</f>
        <v>7</v>
      </c>
      <c r="AA3" s="4"/>
    </row>
    <row r="4" spans="1:37" x14ac:dyDescent="0.25">
      <c r="A4" s="4">
        <v>118</v>
      </c>
      <c r="B4" s="4" t="str">
        <f t="shared" si="0"/>
        <v/>
      </c>
      <c r="C4" s="4" t="s">
        <v>23</v>
      </c>
      <c r="D4" t="s">
        <v>26</v>
      </c>
      <c r="E4" s="4">
        <v>1</v>
      </c>
      <c r="F4" s="5">
        <v>45306.345439814802</v>
      </c>
      <c r="G4" s="5">
        <v>45306.345439814802</v>
      </c>
      <c r="H4" s="5">
        <v>45306.348935185197</v>
      </c>
      <c r="I4" s="9">
        <v>3.49537037037037E-3</v>
      </c>
      <c r="J4" s="5">
        <v>45306.358622685198</v>
      </c>
      <c r="K4" s="7">
        <v>9.6874999999999999E-3</v>
      </c>
      <c r="L4" s="4">
        <v>4</v>
      </c>
      <c r="M4" s="4">
        <v>12</v>
      </c>
      <c r="N4" s="4">
        <v>0</v>
      </c>
      <c r="O4" s="7">
        <v>1.31828703703704E-2</v>
      </c>
      <c r="P4" s="17">
        <f>d[[#This Row],[Responstid for afgang]]</f>
        <v>3.49537037037037E-3</v>
      </c>
      <c r="Q4" s="4" t="str">
        <f>IF($C4="Vagtberedskab",1,"")</f>
        <v/>
      </c>
      <c r="R4" s="4" t="str">
        <f>(IF($L4&lt;(VLOOKUP($D4,Data!Pick,2,0)),"Jo","Nej"))</f>
        <v>Nej</v>
      </c>
      <c r="S4" s="4">
        <v>5</v>
      </c>
      <c r="T4" s="4" t="str">
        <f>IF(AND($R4="Nej", $V4="Gælder"), IF($I4&lt;=TIME(0,5,0), "",IF(AND($I4&gt;TIME(0,6,0),$I4&lt;TIME(0,7,0)), "6-7 min.", "")), "")</f>
        <v/>
      </c>
      <c r="U4" s="4" t="str">
        <f>IF(AND($R4="Nej", $V4="Gælder"), IF($I4&gt;TIME(0,7,0), "Over 7 min.", ""), "")</f>
        <v/>
      </c>
      <c r="V4" s="4" t="s">
        <v>22</v>
      </c>
      <c r="W4" s="4">
        <f>YEAR($F4)</f>
        <v>2024</v>
      </c>
      <c r="X4" s="4">
        <f>MONTH($F4)</f>
        <v>1</v>
      </c>
      <c r="Z4" s="25" t="str">
        <f ca="1">IFERROR(MAX(INDIRECT("r["&amp;0&amp;"]c["&amp;-7&amp;"]:r["&amp;d[[#This Row],['#]]-1&amp;"]c["&amp;-5&amp;"]",0)),"")</f>
        <v/>
      </c>
    </row>
    <row r="5" spans="1:37" x14ac:dyDescent="0.25">
      <c r="A5" s="4">
        <v>120</v>
      </c>
      <c r="B5" s="4">
        <f t="shared" si="0"/>
        <v>4</v>
      </c>
      <c r="C5" s="4" t="s">
        <v>24</v>
      </c>
      <c r="D5" t="s">
        <v>47</v>
      </c>
      <c r="E5" s="4">
        <v>2</v>
      </c>
      <c r="F5" s="5">
        <v>45308.423645833303</v>
      </c>
      <c r="G5" s="5">
        <v>45308.435949074097</v>
      </c>
      <c r="H5" s="5">
        <v>45308.4405555556</v>
      </c>
      <c r="I5" s="6">
        <v>4.6064814814814796E-3</v>
      </c>
      <c r="J5" s="5">
        <v>45308.448310185202</v>
      </c>
      <c r="K5" s="7">
        <v>7.7546296296296304E-3</v>
      </c>
      <c r="L5" s="4">
        <v>2</v>
      </c>
      <c r="M5" s="4">
        <v>7</v>
      </c>
      <c r="N5" s="4">
        <v>1</v>
      </c>
      <c r="O5" s="7">
        <v>1.2361111111111101E-2</v>
      </c>
      <c r="P5" s="16">
        <f>d[[#This Row],[Responstid for afgang]]</f>
        <v>4.6064814814814796E-3</v>
      </c>
      <c r="Q5" s="4" t="str">
        <f>IF($C5="Vagtberedskab",1,"")</f>
        <v/>
      </c>
      <c r="R5" s="4" t="str">
        <f>(IF($L5&lt;(VLOOKUP($D5,Data!Pick,2,0)),"Jo","Nej"))</f>
        <v>Nej</v>
      </c>
      <c r="S5" s="4" t="str">
        <f>IF(AND($R5="Nej", $V5="Gælder"), IF($I5&lt;=TIME(0,5,0), "",IF(AND($I5&gt;TIME(0,5,0), $I5&lt;TIME(0,6,0)), "5-6 min.", "")), "")</f>
        <v/>
      </c>
      <c r="T5" s="4">
        <v>6</v>
      </c>
      <c r="U5" s="4" t="str">
        <f>IF(AND($R5="Nej", $V5="Gælder"), IF($I5&gt;TIME(0,7,0), "Over 7 min.", ""), "")</f>
        <v/>
      </c>
      <c r="V5" s="4" t="s">
        <v>22</v>
      </c>
      <c r="W5" s="4">
        <f t="shared" ref="W5:W6" si="1">YEAR($F5)</f>
        <v>2024</v>
      </c>
      <c r="X5" s="4">
        <f t="shared" ref="X5:X6" si="2">MONTH($F5)</f>
        <v>1</v>
      </c>
      <c r="Z5" s="25">
        <f ca="1">IFERROR(MAX(INDIRECT("r["&amp;0&amp;"]c["&amp;-7&amp;"]:r["&amp;d[[#This Row],['#]]-1&amp;"]c["&amp;-5&amp;"]",0)),"")</f>
        <v>7</v>
      </c>
    </row>
    <row r="6" spans="1:37" x14ac:dyDescent="0.25">
      <c r="A6" s="4">
        <v>120</v>
      </c>
      <c r="B6" s="4" t="str">
        <f t="shared" si="0"/>
        <v/>
      </c>
      <c r="C6" s="4" t="s">
        <v>24</v>
      </c>
      <c r="D6" t="s">
        <v>26</v>
      </c>
      <c r="E6" s="4">
        <v>2</v>
      </c>
      <c r="F6" s="5">
        <v>45308.423645833303</v>
      </c>
      <c r="G6" s="5">
        <v>45308.435960648101</v>
      </c>
      <c r="H6" s="5">
        <v>45308.439444444397</v>
      </c>
      <c r="I6" s="9">
        <v>3.4837962962962999E-3</v>
      </c>
      <c r="J6" s="5">
        <v>45308.447152777801</v>
      </c>
      <c r="K6" s="7">
        <v>7.7083333333333301E-3</v>
      </c>
      <c r="L6" s="4">
        <v>4</v>
      </c>
      <c r="M6" s="4">
        <v>7</v>
      </c>
      <c r="N6" s="4">
        <v>1</v>
      </c>
      <c r="O6" s="7">
        <v>1.1192129629629601E-2</v>
      </c>
      <c r="P6" s="17">
        <f>d[[#This Row],[Responstid for afgang]]</f>
        <v>3.4837962962962999E-3</v>
      </c>
      <c r="Q6" s="4" t="str">
        <f>IF($C6="Vagtberedskab",1,"")</f>
        <v/>
      </c>
      <c r="R6" s="4" t="str">
        <f>(IF($L6&lt;(VLOOKUP($D6,Data!Pick,2,0)),"Jo","Nej"))</f>
        <v>Nej</v>
      </c>
      <c r="S6" s="4">
        <v>5</v>
      </c>
      <c r="T6" s="4" t="str">
        <f>IF(AND($R6="Nej", $V6="Gælder"), IF($I6&lt;=TIME(0,5,0), "",IF(AND($I6&gt;TIME(0,6,0),$I6&lt;TIME(0,7,0)), "6-7 min.", "")), "")</f>
        <v/>
      </c>
      <c r="U6" s="4" t="str">
        <f>IF(AND($R6="Nej", $V6="Gælder"), IF($I6&gt;TIME(0,7,0), "Over 7 min.", ""), "")</f>
        <v/>
      </c>
      <c r="V6" s="4" t="s">
        <v>22</v>
      </c>
      <c r="W6" s="4">
        <f t="shared" si="1"/>
        <v>2024</v>
      </c>
      <c r="X6" s="4">
        <f t="shared" si="2"/>
        <v>1</v>
      </c>
      <c r="Z6" s="25" t="str">
        <f ca="1">IFERROR(MAX(INDIRECT("r["&amp;0&amp;"]c["&amp;-7&amp;"]:r["&amp;d[[#This Row],['#]]-1&amp;"]c["&amp;-5&amp;"]",0)),"")</f>
        <v/>
      </c>
    </row>
    <row r="7" spans="1:37" x14ac:dyDescent="0.25">
      <c r="A7" s="4">
        <v>120</v>
      </c>
      <c r="B7" s="4" t="str">
        <f t="shared" si="0"/>
        <v/>
      </c>
      <c r="C7" s="4" t="s">
        <v>24</v>
      </c>
      <c r="D7" t="s">
        <v>47</v>
      </c>
      <c r="E7" s="4">
        <v>2</v>
      </c>
      <c r="F7" s="5">
        <v>45308.423645833303</v>
      </c>
      <c r="G7" s="5">
        <v>45308.435949074097</v>
      </c>
      <c r="H7" s="5">
        <v>45308.4405555556</v>
      </c>
      <c r="I7" s="6">
        <v>4.6064814814814796E-3</v>
      </c>
      <c r="J7" s="5">
        <v>45308.448310185202</v>
      </c>
      <c r="K7" s="7">
        <v>7.7546296296296304E-3</v>
      </c>
      <c r="L7" s="4">
        <v>2</v>
      </c>
      <c r="M7" s="4">
        <v>7</v>
      </c>
      <c r="N7" s="4">
        <v>1</v>
      </c>
      <c r="O7" s="7">
        <v>1.2361111111111101E-2</v>
      </c>
      <c r="P7" s="16">
        <f>d[[#This Row],[Responstid for afgang]]</f>
        <v>4.6064814814814796E-3</v>
      </c>
      <c r="Q7" s="19" t="str">
        <f>IF($C7="Vagtberedskab",1,"")</f>
        <v/>
      </c>
      <c r="R7" s="19" t="str">
        <f>(IF($L7&lt;(VLOOKUP($D7,Data!Pick,2,0)),"Jo","Nej"))</f>
        <v>Nej</v>
      </c>
      <c r="U7" s="4">
        <v>7</v>
      </c>
      <c r="V7" s="20" t="s">
        <v>22</v>
      </c>
      <c r="W7" s="4">
        <f t="shared" ref="W7:W8" si="3">YEAR($F7)</f>
        <v>2024</v>
      </c>
      <c r="X7" s="4">
        <f t="shared" ref="X7:X8" si="4">MONTH($F7)</f>
        <v>1</v>
      </c>
      <c r="Z7" s="25" t="str">
        <f ca="1">IFERROR(MAX(INDIRECT("r["&amp;0&amp;"]c["&amp;-7&amp;"]:r["&amp;d[[#This Row],['#]]-1&amp;"]c["&amp;-5&amp;"]",0)),"")</f>
        <v/>
      </c>
    </row>
    <row r="8" spans="1:37" x14ac:dyDescent="0.25">
      <c r="A8" s="21">
        <v>120</v>
      </c>
      <c r="B8" s="4" t="str">
        <f t="shared" si="0"/>
        <v/>
      </c>
      <c r="C8" s="21" t="s">
        <v>24</v>
      </c>
      <c r="D8" s="23" t="s">
        <v>26</v>
      </c>
      <c r="E8" s="21">
        <v>2</v>
      </c>
      <c r="F8" s="24">
        <v>45308.423645833303</v>
      </c>
      <c r="G8" s="24">
        <v>45308.435960648101</v>
      </c>
      <c r="H8" s="24">
        <v>45308.439444444397</v>
      </c>
      <c r="I8" s="9">
        <v>3.4837962962962999E-3</v>
      </c>
      <c r="J8" s="24">
        <v>45308.447152777801</v>
      </c>
      <c r="K8" s="18">
        <v>7.7083333333333301E-3</v>
      </c>
      <c r="L8" s="21">
        <v>4</v>
      </c>
      <c r="M8" s="21">
        <v>7</v>
      </c>
      <c r="N8" s="21">
        <v>1</v>
      </c>
      <c r="O8" s="18">
        <v>1.1192129629629601E-2</v>
      </c>
      <c r="P8" s="17">
        <f>d[[#This Row],[Responstid for afgang]]</f>
        <v>3.4837962962962999E-3</v>
      </c>
      <c r="Q8" s="22" t="str">
        <f>IF($C8="Vagtberedskab",1,"")</f>
        <v/>
      </c>
      <c r="R8" s="22" t="str">
        <f>(IF($L8&lt;(VLOOKUP($D8,Data!Pick,2,0)),"Jo","Nej"))</f>
        <v>Nej</v>
      </c>
      <c r="S8" s="21">
        <v>5</v>
      </c>
      <c r="T8" s="21" t="str">
        <f>IF(AND($R8="Nej", $V8="Gælder"), IF($I8&lt;=TIME(0,5,0), "",IF(AND($I8&gt;TIME(0,6,0),$I8&lt;TIME(0,7,0)), "6-7 min.", "")), "")</f>
        <v/>
      </c>
      <c r="U8" s="21" t="str">
        <f>IF(AND($R8="Nej", $V8="Gælder"), IF($I8&gt;TIME(0,7,0), "Over 7 min.", ""), "")</f>
        <v/>
      </c>
      <c r="V8" s="20" t="s">
        <v>22</v>
      </c>
      <c r="W8" s="21">
        <f t="shared" si="3"/>
        <v>2024</v>
      </c>
      <c r="X8" s="21">
        <f t="shared" si="4"/>
        <v>1</v>
      </c>
      <c r="Z8" s="25" t="str">
        <f ca="1">IFERROR(MAX(INDIRECT("r["&amp;0&amp;"]c["&amp;-7&amp;"]:r["&amp;d[[#This Row],['#]]-1&amp;"]c["&amp;-5&amp;"]",0)),"")</f>
        <v/>
      </c>
      <c r="AC8" t="str">
        <f t="shared" ref="AC3:AC8" si="5">IF(B8&lt;&gt;B7,COUNTIF($B$2:$B$15,B8),"")</f>
        <v/>
      </c>
    </row>
    <row r="9" spans="1:37" x14ac:dyDescent="0.25">
      <c r="A9" s="4">
        <v>122</v>
      </c>
      <c r="B9" s="4">
        <f t="shared" si="0"/>
        <v>6</v>
      </c>
      <c r="C9" s="4" t="s">
        <v>23</v>
      </c>
      <c r="D9" t="s">
        <v>47</v>
      </c>
      <c r="E9" s="4">
        <v>1</v>
      </c>
      <c r="F9" s="5">
        <v>45306.345439814802</v>
      </c>
      <c r="G9" s="5">
        <v>45306.345590277801</v>
      </c>
      <c r="H9" s="5">
        <v>45306.351087962998</v>
      </c>
      <c r="I9" s="6">
        <v>5.4976851851851897E-3</v>
      </c>
      <c r="J9" s="5">
        <v>45306.358553240701</v>
      </c>
      <c r="K9" s="7">
        <v>7.4652777777777799E-3</v>
      </c>
      <c r="L9" s="4">
        <v>2</v>
      </c>
      <c r="M9" s="4">
        <v>12</v>
      </c>
      <c r="N9" s="4">
        <v>0</v>
      </c>
      <c r="O9" s="7">
        <v>1.2962962962963001E-2</v>
      </c>
      <c r="P9" s="16">
        <f>d[[#This Row],[Responstid for afgang]]</f>
        <v>5.4976851851851897E-3</v>
      </c>
      <c r="Q9" s="19" t="str">
        <f>IF($C9="Vagtberedskab",1,"")</f>
        <v/>
      </c>
      <c r="R9" s="19" t="str">
        <f>(IF($L9&lt;(VLOOKUP($D9,Data!Pick,2,0)),"Jo","Nej"))</f>
        <v>Nej</v>
      </c>
      <c r="T9" s="4">
        <v>6</v>
      </c>
      <c r="V9" s="20" t="s">
        <v>22</v>
      </c>
      <c r="W9" s="4">
        <f>YEAR($F9)</f>
        <v>2024</v>
      </c>
      <c r="X9" s="4">
        <f>MONTH($F9)</f>
        <v>1</v>
      </c>
      <c r="Z9" s="25">
        <f ca="1">IFERROR(MAX(INDIRECT("r["&amp;0&amp;"]c["&amp;-7&amp;"]:r["&amp;d[[#This Row],['#]]-1&amp;"]c["&amp;-5&amp;"]",0)),"")</f>
        <v>6</v>
      </c>
    </row>
    <row r="10" spans="1:37" x14ac:dyDescent="0.25">
      <c r="A10" s="4">
        <v>122</v>
      </c>
      <c r="B10" s="4" t="str">
        <f t="shared" si="0"/>
        <v/>
      </c>
      <c r="C10" s="4" t="s">
        <v>23</v>
      </c>
      <c r="D10" t="s">
        <v>26</v>
      </c>
      <c r="E10" s="4">
        <v>1</v>
      </c>
      <c r="F10" s="5">
        <v>45306.345439814802</v>
      </c>
      <c r="G10" s="5">
        <v>45306.345439814802</v>
      </c>
      <c r="H10" s="5">
        <v>45306.348935185197</v>
      </c>
      <c r="I10" s="6">
        <v>3.49537037037037E-3</v>
      </c>
      <c r="J10" s="5">
        <v>45306.358622685198</v>
      </c>
      <c r="K10" s="7">
        <v>9.6874999999999999E-3</v>
      </c>
      <c r="L10" s="4">
        <v>4</v>
      </c>
      <c r="M10" s="4">
        <v>12</v>
      </c>
      <c r="N10" s="4">
        <v>0</v>
      </c>
      <c r="O10" s="7">
        <v>1.31828703703704E-2</v>
      </c>
      <c r="P10" s="16">
        <f>d[[#This Row],[Responstid for afgang]]</f>
        <v>3.49537037037037E-3</v>
      </c>
      <c r="Q10" s="19" t="str">
        <f>IF($C10="Vagtberedskab",1,"")</f>
        <v/>
      </c>
      <c r="R10" s="19" t="str">
        <f>(IF($L10&lt;(VLOOKUP($D10,Data!Pick,2,0)),"Jo","Nej"))</f>
        <v>Nej</v>
      </c>
      <c r="S10" s="4">
        <v>5</v>
      </c>
      <c r="V10" s="20" t="s">
        <v>22</v>
      </c>
      <c r="W10" s="4">
        <f>YEAR($F10)</f>
        <v>2024</v>
      </c>
      <c r="X10" s="4">
        <f>MONTH($F10)</f>
        <v>1</v>
      </c>
      <c r="Z10" s="25" t="str">
        <f ca="1">IFERROR(MAX(INDIRECT("r["&amp;0&amp;"]c["&amp;-7&amp;"]:r["&amp;d[[#This Row],['#]]-1&amp;"]c["&amp;-5&amp;"]",0)),"")</f>
        <v/>
      </c>
    </row>
    <row r="11" spans="1:37" x14ac:dyDescent="0.25">
      <c r="A11" s="4">
        <v>122</v>
      </c>
      <c r="B11" s="4" t="str">
        <f t="shared" si="0"/>
        <v/>
      </c>
      <c r="C11" s="4" t="s">
        <v>24</v>
      </c>
      <c r="D11" t="s">
        <v>47</v>
      </c>
      <c r="E11" s="4">
        <v>2</v>
      </c>
      <c r="F11" s="5">
        <v>45308.423645833303</v>
      </c>
      <c r="G11" s="5">
        <v>45308.435949074097</v>
      </c>
      <c r="H11" s="5">
        <v>45308.4405555556</v>
      </c>
      <c r="I11" s="6">
        <v>4.6064814814814796E-3</v>
      </c>
      <c r="J11" s="5">
        <v>45308.448310185202</v>
      </c>
      <c r="K11" s="7">
        <v>7.7546296296296304E-3</v>
      </c>
      <c r="L11" s="4">
        <v>2</v>
      </c>
      <c r="M11" s="4">
        <v>7</v>
      </c>
      <c r="N11" s="4">
        <v>1</v>
      </c>
      <c r="O11" s="7">
        <v>1.2361111111111101E-2</v>
      </c>
      <c r="P11" s="16">
        <f>d[[#This Row],[Responstid for afgang]]</f>
        <v>4.6064814814814796E-3</v>
      </c>
      <c r="Q11" s="19" t="str">
        <f>IF($C11="Vagtberedskab",1,"")</f>
        <v/>
      </c>
      <c r="R11" s="19" t="str">
        <f>(IF($L11&lt;(VLOOKUP($D11,Data!Pick,2,0)),"Jo","Nej"))</f>
        <v>Nej</v>
      </c>
      <c r="S11" s="4">
        <v>5</v>
      </c>
      <c r="V11" s="20" t="s">
        <v>22</v>
      </c>
      <c r="W11" s="4">
        <f t="shared" ref="W11:W14" si="6">YEAR($F11)</f>
        <v>2024</v>
      </c>
      <c r="X11" s="4">
        <f t="shared" ref="X11:X14" si="7">MONTH($F11)</f>
        <v>1</v>
      </c>
      <c r="Z11" s="25" t="str">
        <f ca="1">IFERROR(MAX(INDIRECT("r["&amp;0&amp;"]c["&amp;-7&amp;"]:r["&amp;d[[#This Row],['#]]-1&amp;"]c["&amp;-5&amp;"]",0)),"")</f>
        <v/>
      </c>
    </row>
    <row r="12" spans="1:37" x14ac:dyDescent="0.25">
      <c r="A12" s="4">
        <v>122</v>
      </c>
      <c r="B12" s="4" t="str">
        <f t="shared" si="0"/>
        <v/>
      </c>
      <c r="C12" s="4" t="s">
        <v>24</v>
      </c>
      <c r="D12" t="s">
        <v>26</v>
      </c>
      <c r="E12" s="4">
        <v>2</v>
      </c>
      <c r="F12" s="5">
        <v>45308.423645833303</v>
      </c>
      <c r="G12" s="5">
        <v>45308.435960648101</v>
      </c>
      <c r="H12" s="5">
        <v>45308.439444444397</v>
      </c>
      <c r="I12" s="6">
        <v>3.4837962962962999E-3</v>
      </c>
      <c r="J12" s="5">
        <v>45308.447152777801</v>
      </c>
      <c r="K12" s="7">
        <v>7.7083333333333301E-3</v>
      </c>
      <c r="L12" s="4">
        <v>4</v>
      </c>
      <c r="M12" s="4">
        <v>7</v>
      </c>
      <c r="N12" s="4">
        <v>1</v>
      </c>
      <c r="O12" s="7">
        <v>1.1192129629629601E-2</v>
      </c>
      <c r="P12" s="16">
        <f>d[[#This Row],[Responstid for afgang]]</f>
        <v>3.4837962962962999E-3</v>
      </c>
      <c r="Q12" s="19" t="str">
        <f>IF($C12="Vagtberedskab",1,"")</f>
        <v/>
      </c>
      <c r="R12" s="19" t="str">
        <f>(IF($L12&lt;(VLOOKUP($D12,Data!Pick,2,0)),"Jo","Nej"))</f>
        <v>Nej</v>
      </c>
      <c r="S12" s="4">
        <v>5</v>
      </c>
      <c r="V12" s="20" t="s">
        <v>22</v>
      </c>
      <c r="W12" s="4">
        <f t="shared" si="6"/>
        <v>2024</v>
      </c>
      <c r="X12" s="4">
        <f t="shared" si="7"/>
        <v>1</v>
      </c>
      <c r="Z12" s="25" t="str">
        <f ca="1">IFERROR(MAX(INDIRECT("r["&amp;0&amp;"]c["&amp;-7&amp;"]:r["&amp;d[[#This Row],['#]]-1&amp;"]c["&amp;-5&amp;"]",0)),"")</f>
        <v/>
      </c>
    </row>
    <row r="13" spans="1:37" x14ac:dyDescent="0.25">
      <c r="A13" s="4">
        <v>122</v>
      </c>
      <c r="B13" s="4" t="str">
        <f t="shared" si="0"/>
        <v/>
      </c>
      <c r="C13" s="4" t="s">
        <v>24</v>
      </c>
      <c r="D13" t="s">
        <v>47</v>
      </c>
      <c r="E13" s="4">
        <v>2</v>
      </c>
      <c r="F13" s="5">
        <v>45308.423645833303</v>
      </c>
      <c r="G13" s="5">
        <v>45308.435949074097</v>
      </c>
      <c r="H13" s="5">
        <v>45308.4405555556</v>
      </c>
      <c r="I13" s="6">
        <v>4.6064814814814796E-3</v>
      </c>
      <c r="J13" s="5">
        <v>45308.448310185202</v>
      </c>
      <c r="K13" s="7">
        <v>7.7546296296296304E-3</v>
      </c>
      <c r="L13" s="4">
        <v>2</v>
      </c>
      <c r="M13" s="4">
        <v>7</v>
      </c>
      <c r="N13" s="4">
        <v>1</v>
      </c>
      <c r="O13" s="7">
        <v>1.2361111111111101E-2</v>
      </c>
      <c r="P13" s="16">
        <f>d[[#This Row],[Responstid for afgang]]</f>
        <v>4.6064814814814796E-3</v>
      </c>
      <c r="Q13" s="19" t="str">
        <f>IF($C13="Vagtberedskab",1,"")</f>
        <v/>
      </c>
      <c r="R13" s="19" t="str">
        <f>(IF($L13&lt;(VLOOKUP($D13,Data!Pick,2,0)),"Jo","Nej"))</f>
        <v>Nej</v>
      </c>
      <c r="S13" s="4">
        <v>5</v>
      </c>
      <c r="V13" s="20" t="s">
        <v>22</v>
      </c>
      <c r="W13" s="4">
        <f t="shared" si="6"/>
        <v>2024</v>
      </c>
      <c r="X13" s="4">
        <f t="shared" si="7"/>
        <v>1</v>
      </c>
      <c r="Z13" s="25" t="str">
        <f ca="1">IFERROR(MAX(INDIRECT("r["&amp;0&amp;"]c["&amp;-7&amp;"]:r["&amp;d[[#This Row],['#]]-1&amp;"]c["&amp;-5&amp;"]",0)),"")</f>
        <v/>
      </c>
    </row>
    <row r="14" spans="1:37" x14ac:dyDescent="0.25">
      <c r="A14" s="21">
        <v>122</v>
      </c>
      <c r="B14" s="4" t="str">
        <f t="shared" si="0"/>
        <v/>
      </c>
      <c r="C14" s="21" t="s">
        <v>24</v>
      </c>
      <c r="D14" s="23" t="s">
        <v>26</v>
      </c>
      <c r="E14" s="21">
        <v>2</v>
      </c>
      <c r="F14" s="24">
        <v>45308.423645833303</v>
      </c>
      <c r="G14" s="24">
        <v>45308.435960648101</v>
      </c>
      <c r="H14" s="24">
        <v>45308.439444444397</v>
      </c>
      <c r="I14" s="9">
        <v>3.4837962962962999E-3</v>
      </c>
      <c r="J14" s="24">
        <v>45308.447152777801</v>
      </c>
      <c r="K14" s="18">
        <v>7.7083333333333301E-3</v>
      </c>
      <c r="L14" s="21">
        <v>4</v>
      </c>
      <c r="M14" s="21">
        <v>7</v>
      </c>
      <c r="N14" s="21">
        <v>1</v>
      </c>
      <c r="O14" s="18">
        <v>1.1192129629629601E-2</v>
      </c>
      <c r="P14" s="17">
        <f>d[[#This Row],[Responstid for afgang]]</f>
        <v>3.4837962962962999E-3</v>
      </c>
      <c r="Q14" s="22" t="str">
        <f>IF($C14="Vagtberedskab",1,"")</f>
        <v/>
      </c>
      <c r="R14" s="22" t="str">
        <f>(IF($L14&lt;(VLOOKUP($D14,Data!Pick,2,0)),"Jo","Nej"))</f>
        <v>Nej</v>
      </c>
      <c r="S14" s="21"/>
      <c r="T14" s="21">
        <v>6</v>
      </c>
      <c r="U14" s="21"/>
      <c r="V14" s="20" t="s">
        <v>22</v>
      </c>
      <c r="W14" s="21">
        <f t="shared" si="6"/>
        <v>2024</v>
      </c>
      <c r="X14" s="21">
        <f t="shared" si="7"/>
        <v>1</v>
      </c>
      <c r="Z14" s="25" t="str">
        <f ca="1">IFERROR(MAX(INDIRECT("r["&amp;0&amp;"]c["&amp;-7&amp;"]:r["&amp;d[[#This Row],['#]]-1&amp;"]c["&amp;-5&amp;"]",0)),"")</f>
        <v/>
      </c>
    </row>
  </sheetData>
  <phoneticPr fontId="4" type="noConversion"/>
  <conditionalFormatting sqref="I2:I14">
    <cfRule type="cellIs" dxfId="11" priority="6" operator="between">
      <formula>0.00486111111111111</formula>
      <formula>0.875</formula>
    </cfRule>
    <cfRule type="cellIs" dxfId="10" priority="7" operator="between">
      <formula>0.00416666666666667</formula>
      <formula>0.00484953703703704</formula>
    </cfRule>
    <cfRule type="cellIs" dxfId="9" priority="8" operator="between">
      <formula>0.00347222222222222</formula>
      <formula>0.00415509259259259</formula>
    </cfRule>
    <cfRule type="cellIs" dxfId="8" priority="9" operator="between">
      <formula>0.000115740740740741</formula>
      <formula>0.00346064814814815</formula>
    </cfRule>
  </conditionalFormatting>
  <conditionalFormatting sqref="P2:P14">
    <cfRule type="cellIs" dxfId="7" priority="1" operator="between">
      <formula>0.00486111111111111</formula>
      <formula>0.875</formula>
    </cfRule>
    <cfRule type="cellIs" dxfId="6" priority="2" operator="between">
      <formula>0.00416666666666667</formula>
      <formula>0.00484953703703704</formula>
    </cfRule>
    <cfRule type="cellIs" dxfId="5" priority="3" operator="between">
      <formula>0.00347222222222222</formula>
      <formula>0.00415509259259259</formula>
    </cfRule>
    <cfRule type="cellIs" dxfId="4" priority="4" operator="between">
      <formula>0.000115740740740741</formula>
      <formula>0.00346064814814815</formula>
    </cfRule>
  </conditionalFormatting>
  <conditionalFormatting sqref="R2:R9965">
    <cfRule type="expression" dxfId="3" priority="5" stopIfTrue="1">
      <formula>V2="Fri"</formula>
    </cfRule>
  </conditionalFormatting>
  <dataValidations count="1">
    <dataValidation type="list" allowBlank="1" showInputMessage="1" showErrorMessage="1" sqref="V2:V14" xr:uid="{6A6C0C13-2B06-47A1-83E8-29D810304FFE}">
      <formula1>"Gælder, Fri"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Data</vt:lpstr>
      <vt:lpstr>Ark1</vt:lpstr>
      <vt:lpstr>Måned</vt:lpstr>
      <vt:lpstr>Data!Pick</vt:lpstr>
      <vt:lpstr>Picks</vt:lpstr>
      <vt:lpstr>Udrykning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Hans-Petter Nordahl</dc:creator>
  <cp:lastModifiedBy>Hans Knudsen</cp:lastModifiedBy>
  <dcterms:created xsi:type="dcterms:W3CDTF">2024-03-13T11:41:05Z</dcterms:created>
  <dcterms:modified xsi:type="dcterms:W3CDTF">2024-03-13T17:38:49Z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3d6eb5-b569-4ec8-bb5e-41841ec5db11_Enabled">
    <vt:lpwstr>true</vt:lpwstr>
  </property>
  <property fmtid="{D5CDD505-2E9C-101B-9397-08002B2CF9AE}" pid="3" name="MSIP_Label_513d6eb5-b569-4ec8-bb5e-41841ec5db11_SetDate">
    <vt:lpwstr>2024-03-13T11:48:16Z</vt:lpwstr>
  </property>
  <property fmtid="{D5CDD505-2E9C-101B-9397-08002B2CF9AE}" pid="4" name="MSIP_Label_513d6eb5-b569-4ec8-bb5e-41841ec5db11_Method">
    <vt:lpwstr>Standard</vt:lpwstr>
  </property>
  <property fmtid="{D5CDD505-2E9C-101B-9397-08002B2CF9AE}" pid="5" name="MSIP_Label_513d6eb5-b569-4ec8-bb5e-41841ec5db11_Name">
    <vt:lpwstr>Internal</vt:lpwstr>
  </property>
  <property fmtid="{D5CDD505-2E9C-101B-9397-08002B2CF9AE}" pid="6" name="MSIP_Label_513d6eb5-b569-4ec8-bb5e-41841ec5db11_SiteId">
    <vt:lpwstr>b131966a-2068-4b91-aeab-577ed32cecd1</vt:lpwstr>
  </property>
  <property fmtid="{D5CDD505-2E9C-101B-9397-08002B2CF9AE}" pid="7" name="MSIP_Label_513d6eb5-b569-4ec8-bb5e-41841ec5db11_ActionId">
    <vt:lpwstr>f6ed0519-b0f1-4a77-a8f2-fa106117b738</vt:lpwstr>
  </property>
  <property fmtid="{D5CDD505-2E9C-101B-9397-08002B2CF9AE}" pid="8" name="MSIP_Label_513d6eb5-b569-4ec8-bb5e-41841ec5db11_ContentBits">
    <vt:lpwstr>0</vt:lpwstr>
  </property>
</Properties>
</file>