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28626bf8d8443d/Dokumenter/"/>
    </mc:Choice>
  </mc:AlternateContent>
  <xr:revisionPtr revIDLastSave="1" documentId="8_{1047016D-84DD-4C42-BBDC-2A934E13B167}" xr6:coauthVersionLast="47" xr6:coauthVersionMax="47" xr10:uidLastSave="{9F9B5DAF-E5B7-4795-87D3-764D9CD754F4}"/>
  <bookViews>
    <workbookView xWindow="19080" yWindow="-870" windowWidth="29040" windowHeight="15840" xr2:uid="{83778AD1-09BE-4A4A-AF2B-7086752CD6A5}"/>
  </bookViews>
  <sheets>
    <sheet name="Timeberegning" sheetId="1" r:id="rId1"/>
    <sheet name="Arbejdstider" sheetId="2" r:id="rId2"/>
  </sheets>
  <externalReferences>
    <externalReference r:id="rId3"/>
  </externalReferences>
  <definedNames>
    <definedName name="DK">TRUE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8" i="2" l="1"/>
  <c r="AA78" i="2" s="1"/>
  <c r="Y78" i="2"/>
  <c r="Z77" i="2"/>
  <c r="AA77" i="2" s="1"/>
  <c r="Y77" i="2"/>
  <c r="Z76" i="2"/>
  <c r="AA76" i="2" s="1"/>
  <c r="Y76" i="2"/>
  <c r="Z68" i="2"/>
  <c r="AA68" i="2" s="1"/>
  <c r="Y68" i="2"/>
  <c r="AC67" i="2"/>
  <c r="Y67" i="2"/>
  <c r="AC65" i="2"/>
  <c r="Y65" i="2"/>
  <c r="AC64" i="2"/>
  <c r="Y64" i="2"/>
  <c r="AC63" i="2"/>
  <c r="Y63" i="2"/>
  <c r="AC62" i="2"/>
  <c r="Y62" i="2"/>
  <c r="AC61" i="2"/>
  <c r="Y61" i="2"/>
  <c r="AC60" i="2"/>
  <c r="Y60" i="2"/>
  <c r="AC59" i="2"/>
  <c r="Y59" i="2"/>
  <c r="AC58" i="2"/>
  <c r="Y58" i="2"/>
  <c r="AC57" i="2"/>
  <c r="Y57" i="2"/>
  <c r="AC56" i="2"/>
  <c r="Y56" i="2"/>
  <c r="AA55" i="2"/>
  <c r="Z55" i="2"/>
  <c r="Y55" i="2"/>
  <c r="AC54" i="2"/>
  <c r="Y54" i="2"/>
  <c r="AB53" i="2"/>
  <c r="Z53" i="2"/>
  <c r="AA53" i="2" s="1"/>
  <c r="AC52" i="2"/>
  <c r="Y52" i="2"/>
  <c r="Z51" i="2"/>
  <c r="AA51" i="2" s="1"/>
  <c r="Y51" i="2"/>
  <c r="Z50" i="2"/>
  <c r="AA50" i="2" s="1"/>
  <c r="Y50" i="2"/>
  <c r="Z49" i="2"/>
  <c r="AA49" i="2" s="1"/>
  <c r="Y49" i="2"/>
  <c r="AA48" i="2"/>
  <c r="Z48" i="2"/>
  <c r="Y48" i="2"/>
  <c r="Z47" i="2"/>
  <c r="AA47" i="2" s="1"/>
  <c r="Y47" i="2"/>
  <c r="Z46" i="2"/>
  <c r="Y46" i="2"/>
  <c r="AA46" i="2" s="1"/>
  <c r="Z45" i="2"/>
  <c r="AA45" i="2" s="1"/>
  <c r="Y45" i="2"/>
  <c r="AA44" i="2"/>
  <c r="Z44" i="2"/>
  <c r="Y44" i="2"/>
  <c r="Z43" i="2"/>
  <c r="AA43" i="2" s="1"/>
  <c r="Y43" i="2"/>
  <c r="Z42" i="2"/>
  <c r="Y42" i="2"/>
  <c r="AA42" i="2" s="1"/>
  <c r="AC41" i="2"/>
  <c r="Y41" i="2"/>
  <c r="AC40" i="2"/>
  <c r="Y40" i="2"/>
  <c r="AC39" i="2"/>
  <c r="Y39" i="2"/>
  <c r="AC38" i="2"/>
  <c r="Y38" i="2"/>
  <c r="AC37" i="2"/>
  <c r="Y37" i="2"/>
  <c r="AC36" i="2"/>
  <c r="Y36" i="2"/>
  <c r="AC35" i="2"/>
  <c r="Y35" i="2"/>
  <c r="AC34" i="2"/>
  <c r="Y34" i="2"/>
  <c r="AC33" i="2"/>
  <c r="Y33" i="2"/>
  <c r="AC32" i="2"/>
  <c r="Y32" i="2"/>
  <c r="AC31" i="2"/>
  <c r="Y31" i="2"/>
  <c r="Z23" i="2"/>
  <c r="AA23" i="2" s="1"/>
  <c r="Y23" i="2"/>
  <c r="Z22" i="2"/>
  <c r="AA22" i="2" s="1"/>
  <c r="Y22" i="2"/>
  <c r="AA21" i="2"/>
  <c r="Z21" i="2"/>
  <c r="Y21" i="2"/>
  <c r="AA20" i="2"/>
  <c r="Z20" i="2"/>
  <c r="Y20" i="2"/>
  <c r="Z19" i="2"/>
  <c r="AA19" i="2" s="1"/>
  <c r="Y19" i="2"/>
  <c r="Z18" i="2"/>
  <c r="AA18" i="2" s="1"/>
  <c r="Y18" i="2"/>
  <c r="AA17" i="2"/>
  <c r="Z17" i="2"/>
  <c r="Y17" i="2"/>
  <c r="AC16" i="2"/>
  <c r="AA16" i="2"/>
  <c r="Z16" i="2"/>
  <c r="Y16" i="2"/>
  <c r="AB15" i="2"/>
  <c r="AA15" i="2"/>
  <c r="Z15" i="2"/>
  <c r="Y15" i="2"/>
  <c r="AC14" i="2"/>
  <c r="AA14" i="2"/>
  <c r="Z14" i="2"/>
  <c r="Y14" i="2"/>
  <c r="AC13" i="2"/>
  <c r="Z13" i="2"/>
  <c r="AA13" i="2" s="1"/>
  <c r="Y13" i="2"/>
  <c r="AA12" i="2"/>
  <c r="Z12" i="2"/>
  <c r="Y12" i="2"/>
  <c r="Z11" i="2"/>
  <c r="AA11" i="2" s="1"/>
  <c r="Y11" i="2"/>
  <c r="Z10" i="2"/>
  <c r="Y10" i="2"/>
  <c r="AA10" i="2" s="1"/>
  <c r="AA9" i="2"/>
  <c r="Z9" i="2"/>
  <c r="Y9" i="2"/>
  <c r="AA8" i="2"/>
  <c r="Z8" i="2"/>
  <c r="Y8" i="2"/>
  <c r="Z7" i="2"/>
  <c r="AA7" i="2" s="1"/>
  <c r="Y7" i="2"/>
  <c r="Z6" i="2"/>
  <c r="AA6" i="2" s="1"/>
  <c r="Y6" i="2"/>
  <c r="AA5" i="2"/>
  <c r="Z5" i="2"/>
  <c r="Y5" i="2"/>
  <c r="AA4" i="2"/>
  <c r="Z4" i="2"/>
  <c r="Y4" i="2"/>
  <c r="D3" i="2"/>
  <c r="C3" i="2"/>
  <c r="AK424" i="1"/>
  <c r="AJ424" i="1"/>
  <c r="AI424" i="1"/>
  <c r="AH424" i="1"/>
  <c r="AG424" i="1"/>
  <c r="AF424" i="1"/>
  <c r="Q424" i="1"/>
  <c r="P424" i="1"/>
  <c r="K424" i="1"/>
  <c r="G424" i="1"/>
  <c r="I424" i="1" s="1"/>
  <c r="F424" i="1"/>
  <c r="H424" i="1" s="1"/>
  <c r="AK423" i="1"/>
  <c r="AJ423" i="1"/>
  <c r="AI423" i="1"/>
  <c r="AH423" i="1"/>
  <c r="AG423" i="1"/>
  <c r="AF423" i="1"/>
  <c r="Q423" i="1"/>
  <c r="P423" i="1"/>
  <c r="I423" i="1"/>
  <c r="K423" i="1" s="1"/>
  <c r="G423" i="1"/>
  <c r="F423" i="1"/>
  <c r="H423" i="1" s="1"/>
  <c r="AK422" i="1"/>
  <c r="AJ422" i="1"/>
  <c r="AI422" i="1"/>
  <c r="AH422" i="1"/>
  <c r="AG422" i="1"/>
  <c r="AF422" i="1"/>
  <c r="Q422" i="1"/>
  <c r="P422" i="1"/>
  <c r="K422" i="1"/>
  <c r="G422" i="1"/>
  <c r="I422" i="1" s="1"/>
  <c r="F422" i="1"/>
  <c r="H422" i="1" s="1"/>
  <c r="AK421" i="1"/>
  <c r="AJ421" i="1"/>
  <c r="AI421" i="1"/>
  <c r="AH421" i="1"/>
  <c r="AG421" i="1"/>
  <c r="AF421" i="1"/>
  <c r="Q421" i="1"/>
  <c r="P421" i="1"/>
  <c r="I421" i="1"/>
  <c r="K421" i="1" s="1"/>
  <c r="G421" i="1"/>
  <c r="F421" i="1"/>
  <c r="H421" i="1" s="1"/>
  <c r="AK420" i="1"/>
  <c r="AJ420" i="1"/>
  <c r="AI420" i="1"/>
  <c r="AH420" i="1"/>
  <c r="AG420" i="1"/>
  <c r="AF420" i="1"/>
  <c r="Q420" i="1"/>
  <c r="P420" i="1"/>
  <c r="K420" i="1"/>
  <c r="G420" i="1"/>
  <c r="I420" i="1" s="1"/>
  <c r="F420" i="1"/>
  <c r="H420" i="1" s="1"/>
  <c r="AK419" i="1"/>
  <c r="AJ419" i="1"/>
  <c r="AI419" i="1"/>
  <c r="AH419" i="1"/>
  <c r="AG419" i="1"/>
  <c r="AF419" i="1"/>
  <c r="Q419" i="1"/>
  <c r="P419" i="1"/>
  <c r="I419" i="1"/>
  <c r="K419" i="1" s="1"/>
  <c r="G419" i="1"/>
  <c r="F419" i="1"/>
  <c r="H419" i="1" s="1"/>
  <c r="AK418" i="1"/>
  <c r="AJ418" i="1"/>
  <c r="AI418" i="1"/>
  <c r="AH418" i="1"/>
  <c r="AG418" i="1"/>
  <c r="AF418" i="1"/>
  <c r="Q418" i="1"/>
  <c r="P418" i="1"/>
  <c r="K418" i="1"/>
  <c r="G418" i="1"/>
  <c r="I418" i="1" s="1"/>
  <c r="F418" i="1"/>
  <c r="H418" i="1" s="1"/>
  <c r="AK417" i="1"/>
  <c r="AJ417" i="1"/>
  <c r="AI417" i="1"/>
  <c r="AH417" i="1"/>
  <c r="AG417" i="1"/>
  <c r="AF417" i="1"/>
  <c r="Q417" i="1"/>
  <c r="P417" i="1"/>
  <c r="M417" i="1"/>
  <c r="I417" i="1"/>
  <c r="K417" i="1" s="1"/>
  <c r="H417" i="1"/>
  <c r="L417" i="1" s="1"/>
  <c r="G417" i="1"/>
  <c r="F417" i="1"/>
  <c r="AK416" i="1"/>
  <c r="AJ416" i="1"/>
  <c r="AI416" i="1"/>
  <c r="AH416" i="1"/>
  <c r="AG416" i="1"/>
  <c r="AF416" i="1"/>
  <c r="Q416" i="1"/>
  <c r="P416" i="1"/>
  <c r="O416" i="1"/>
  <c r="G416" i="1"/>
  <c r="I416" i="1" s="1"/>
  <c r="K416" i="1" s="1"/>
  <c r="F416" i="1"/>
  <c r="H416" i="1" s="1"/>
  <c r="AK415" i="1"/>
  <c r="AJ415" i="1"/>
  <c r="AI415" i="1"/>
  <c r="AH415" i="1"/>
  <c r="AG415" i="1"/>
  <c r="AF415" i="1"/>
  <c r="Q415" i="1"/>
  <c r="P415" i="1"/>
  <c r="M415" i="1"/>
  <c r="I415" i="1"/>
  <c r="K415" i="1" s="1"/>
  <c r="H415" i="1"/>
  <c r="L415" i="1" s="1"/>
  <c r="G415" i="1"/>
  <c r="F415" i="1"/>
  <c r="AK414" i="1"/>
  <c r="AJ414" i="1"/>
  <c r="AI414" i="1"/>
  <c r="AH414" i="1"/>
  <c r="AG414" i="1"/>
  <c r="AF414" i="1"/>
  <c r="Q414" i="1"/>
  <c r="P414" i="1"/>
  <c r="K414" i="1"/>
  <c r="G414" i="1"/>
  <c r="I414" i="1" s="1"/>
  <c r="F414" i="1"/>
  <c r="H414" i="1" s="1"/>
  <c r="O414" i="1" s="1"/>
  <c r="AK413" i="1"/>
  <c r="AJ413" i="1"/>
  <c r="AI413" i="1"/>
  <c r="AH413" i="1"/>
  <c r="AG413" i="1"/>
  <c r="AF413" i="1"/>
  <c r="Q413" i="1"/>
  <c r="P413" i="1"/>
  <c r="M413" i="1"/>
  <c r="I413" i="1"/>
  <c r="K413" i="1" s="1"/>
  <c r="H413" i="1"/>
  <c r="L413" i="1" s="1"/>
  <c r="G413" i="1"/>
  <c r="F413" i="1"/>
  <c r="AK412" i="1"/>
  <c r="AJ412" i="1"/>
  <c r="AI412" i="1"/>
  <c r="AH412" i="1"/>
  <c r="AG412" i="1"/>
  <c r="AF412" i="1"/>
  <c r="Q412" i="1"/>
  <c r="P412" i="1"/>
  <c r="O412" i="1"/>
  <c r="G412" i="1"/>
  <c r="I412" i="1" s="1"/>
  <c r="K412" i="1" s="1"/>
  <c r="F412" i="1"/>
  <c r="H412" i="1" s="1"/>
  <c r="AK411" i="1"/>
  <c r="AJ411" i="1"/>
  <c r="AI411" i="1"/>
  <c r="AH411" i="1"/>
  <c r="AG411" i="1"/>
  <c r="AF411" i="1"/>
  <c r="Q411" i="1"/>
  <c r="P411" i="1"/>
  <c r="M411" i="1"/>
  <c r="I411" i="1"/>
  <c r="K411" i="1" s="1"/>
  <c r="H411" i="1"/>
  <c r="L411" i="1" s="1"/>
  <c r="G411" i="1"/>
  <c r="F411" i="1"/>
  <c r="BU410" i="1"/>
  <c r="AK410" i="1"/>
  <c r="AJ410" i="1"/>
  <c r="AI410" i="1"/>
  <c r="AH410" i="1"/>
  <c r="AG410" i="1"/>
  <c r="AF410" i="1"/>
  <c r="Q410" i="1"/>
  <c r="P410" i="1"/>
  <c r="L410" i="1"/>
  <c r="H410" i="1"/>
  <c r="G410" i="1"/>
  <c r="I410" i="1" s="1"/>
  <c r="K410" i="1" s="1"/>
  <c r="F410" i="1"/>
  <c r="BU409" i="1"/>
  <c r="AK409" i="1"/>
  <c r="AJ409" i="1"/>
  <c r="AI409" i="1"/>
  <c r="AH409" i="1"/>
  <c r="AG409" i="1"/>
  <c r="AF409" i="1"/>
  <c r="Q409" i="1"/>
  <c r="P409" i="1"/>
  <c r="K409" i="1"/>
  <c r="G409" i="1"/>
  <c r="I409" i="1" s="1"/>
  <c r="F409" i="1"/>
  <c r="H409" i="1" s="1"/>
  <c r="O409" i="1" s="1"/>
  <c r="BU408" i="1"/>
  <c r="AK408" i="1"/>
  <c r="AJ408" i="1"/>
  <c r="AI408" i="1"/>
  <c r="AH408" i="1"/>
  <c r="AG408" i="1"/>
  <c r="AF408" i="1"/>
  <c r="Q408" i="1"/>
  <c r="P408" i="1"/>
  <c r="I408" i="1"/>
  <c r="K408" i="1" s="1"/>
  <c r="G408" i="1"/>
  <c r="F408" i="1"/>
  <c r="H408" i="1" s="1"/>
  <c r="BU407" i="1"/>
  <c r="AK407" i="1"/>
  <c r="AJ407" i="1"/>
  <c r="AI407" i="1"/>
  <c r="AH407" i="1"/>
  <c r="AG407" i="1"/>
  <c r="AF407" i="1"/>
  <c r="Q407" i="1"/>
  <c r="P407" i="1"/>
  <c r="M407" i="1"/>
  <c r="I407" i="1"/>
  <c r="K407" i="1" s="1"/>
  <c r="H407" i="1"/>
  <c r="L407" i="1" s="1"/>
  <c r="G407" i="1"/>
  <c r="F407" i="1"/>
  <c r="AK406" i="1"/>
  <c r="AJ406" i="1"/>
  <c r="AI406" i="1"/>
  <c r="AH406" i="1"/>
  <c r="AG406" i="1"/>
  <c r="AF406" i="1"/>
  <c r="Q406" i="1"/>
  <c r="P406" i="1"/>
  <c r="K406" i="1"/>
  <c r="G406" i="1"/>
  <c r="I406" i="1" s="1"/>
  <c r="F406" i="1"/>
  <c r="H406" i="1" s="1"/>
  <c r="O406" i="1" s="1"/>
  <c r="BU405" i="1"/>
  <c r="AK405" i="1"/>
  <c r="AJ405" i="1"/>
  <c r="AI405" i="1"/>
  <c r="AH405" i="1"/>
  <c r="AG405" i="1"/>
  <c r="AF405" i="1"/>
  <c r="Q405" i="1"/>
  <c r="P405" i="1"/>
  <c r="N405" i="1"/>
  <c r="I405" i="1"/>
  <c r="K405" i="1" s="1"/>
  <c r="G405" i="1"/>
  <c r="F405" i="1"/>
  <c r="H405" i="1" s="1"/>
  <c r="BU404" i="1"/>
  <c r="AK404" i="1"/>
  <c r="AJ404" i="1"/>
  <c r="AI404" i="1"/>
  <c r="AH404" i="1"/>
  <c r="AG404" i="1"/>
  <c r="AF404" i="1"/>
  <c r="Q404" i="1"/>
  <c r="P404" i="1"/>
  <c r="M404" i="1"/>
  <c r="I404" i="1"/>
  <c r="K404" i="1" s="1"/>
  <c r="H404" i="1"/>
  <c r="L404" i="1" s="1"/>
  <c r="G404" i="1"/>
  <c r="F404" i="1"/>
  <c r="BU403" i="1"/>
  <c r="AK403" i="1"/>
  <c r="AJ403" i="1"/>
  <c r="AI403" i="1"/>
  <c r="AH403" i="1"/>
  <c r="AG403" i="1"/>
  <c r="AF403" i="1"/>
  <c r="Q403" i="1"/>
  <c r="P403" i="1"/>
  <c r="L403" i="1"/>
  <c r="H403" i="1"/>
  <c r="G403" i="1"/>
  <c r="I403" i="1" s="1"/>
  <c r="K403" i="1" s="1"/>
  <c r="F403" i="1"/>
  <c r="BU402" i="1"/>
  <c r="AK402" i="1"/>
  <c r="AJ402" i="1"/>
  <c r="AI402" i="1"/>
  <c r="AH402" i="1"/>
  <c r="AG402" i="1"/>
  <c r="AF402" i="1"/>
  <c r="Q402" i="1"/>
  <c r="P402" i="1"/>
  <c r="K402" i="1"/>
  <c r="G402" i="1"/>
  <c r="I402" i="1" s="1"/>
  <c r="F402" i="1"/>
  <c r="H402" i="1" s="1"/>
  <c r="BU401" i="1"/>
  <c r="AK401" i="1"/>
  <c r="AJ401" i="1"/>
  <c r="AI401" i="1"/>
  <c r="AH401" i="1"/>
  <c r="AG401" i="1"/>
  <c r="AF401" i="1"/>
  <c r="Q401" i="1"/>
  <c r="P401" i="1"/>
  <c r="I401" i="1"/>
  <c r="K401" i="1" s="1"/>
  <c r="G401" i="1"/>
  <c r="F401" i="1"/>
  <c r="H401" i="1" s="1"/>
  <c r="J401" i="1" s="1"/>
  <c r="BU400" i="1"/>
  <c r="AK400" i="1"/>
  <c r="AJ400" i="1"/>
  <c r="AI400" i="1"/>
  <c r="AH400" i="1"/>
  <c r="AG400" i="1"/>
  <c r="AF400" i="1"/>
  <c r="Q400" i="1"/>
  <c r="P400" i="1"/>
  <c r="M400" i="1"/>
  <c r="I400" i="1"/>
  <c r="K400" i="1" s="1"/>
  <c r="H400" i="1"/>
  <c r="L400" i="1" s="1"/>
  <c r="G400" i="1"/>
  <c r="F400" i="1"/>
  <c r="AK399" i="1"/>
  <c r="AJ399" i="1"/>
  <c r="AI399" i="1"/>
  <c r="AH399" i="1"/>
  <c r="AG399" i="1"/>
  <c r="AF399" i="1"/>
  <c r="AE399" i="1"/>
  <c r="AD399" i="1"/>
  <c r="AC399" i="1"/>
  <c r="AB399" i="1"/>
  <c r="Q399" i="1"/>
  <c r="P399" i="1"/>
  <c r="K399" i="1"/>
  <c r="G399" i="1"/>
  <c r="I399" i="1" s="1"/>
  <c r="F399" i="1"/>
  <c r="H399" i="1" s="1"/>
  <c r="BU398" i="1"/>
  <c r="BM398" i="1"/>
  <c r="BL398" i="1"/>
  <c r="BH398" i="1"/>
  <c r="BF398" i="1"/>
  <c r="BC398" i="1"/>
  <c r="BB398" i="1"/>
  <c r="BA398" i="1"/>
  <c r="AZ398" i="1"/>
  <c r="AX398" i="1"/>
  <c r="AV398" i="1"/>
  <c r="AU398" i="1"/>
  <c r="AT398" i="1"/>
  <c r="AK398" i="1"/>
  <c r="AJ398" i="1"/>
  <c r="AI398" i="1"/>
  <c r="AH398" i="1"/>
  <c r="AG398" i="1"/>
  <c r="AF398" i="1"/>
  <c r="AE398" i="1"/>
  <c r="AD398" i="1"/>
  <c r="AC398" i="1"/>
  <c r="AB398" i="1"/>
  <c r="Q398" i="1"/>
  <c r="P398" i="1"/>
  <c r="BI398" i="1" s="1"/>
  <c r="O398" i="1"/>
  <c r="N398" i="1"/>
  <c r="M398" i="1"/>
  <c r="L398" i="1"/>
  <c r="BK398" i="1" s="1"/>
  <c r="K398" i="1"/>
  <c r="J398" i="1"/>
  <c r="BJ398" i="1" s="1"/>
  <c r="I398" i="1"/>
  <c r="H398" i="1"/>
  <c r="G398" i="1"/>
  <c r="F398" i="1"/>
  <c r="BU397" i="1"/>
  <c r="BM397" i="1"/>
  <c r="BF397" i="1"/>
  <c r="BC397" i="1"/>
  <c r="BB397" i="1"/>
  <c r="BA397" i="1"/>
  <c r="AZ397" i="1"/>
  <c r="AV397" i="1"/>
  <c r="AU397" i="1"/>
  <c r="AT397" i="1"/>
  <c r="AK397" i="1"/>
  <c r="AJ397" i="1"/>
  <c r="AI397" i="1"/>
  <c r="AH397" i="1"/>
  <c r="AG397" i="1"/>
  <c r="AF397" i="1"/>
  <c r="AE397" i="1"/>
  <c r="AD397" i="1"/>
  <c r="AC397" i="1"/>
  <c r="AB397" i="1"/>
  <c r="BL397" i="1" s="1"/>
  <c r="Q397" i="1"/>
  <c r="P397" i="1"/>
  <c r="BI397" i="1" s="1"/>
  <c r="O397" i="1"/>
  <c r="N397" i="1"/>
  <c r="BH397" i="1" s="1"/>
  <c r="M397" i="1"/>
  <c r="L397" i="1"/>
  <c r="BK397" i="1" s="1"/>
  <c r="K397" i="1"/>
  <c r="J397" i="1"/>
  <c r="BJ397" i="1" s="1"/>
  <c r="I397" i="1"/>
  <c r="H397" i="1"/>
  <c r="G397" i="1"/>
  <c r="F397" i="1"/>
  <c r="BU396" i="1"/>
  <c r="BM396" i="1"/>
  <c r="BH396" i="1"/>
  <c r="BF396" i="1"/>
  <c r="BC396" i="1"/>
  <c r="BB396" i="1"/>
  <c r="BA396" i="1"/>
  <c r="AZ396" i="1"/>
  <c r="AX396" i="1"/>
  <c r="AV396" i="1"/>
  <c r="AU396" i="1"/>
  <c r="AT396" i="1"/>
  <c r="AK396" i="1"/>
  <c r="AJ396" i="1"/>
  <c r="AI396" i="1"/>
  <c r="AH396" i="1"/>
  <c r="AG396" i="1"/>
  <c r="AF396" i="1"/>
  <c r="AE396" i="1"/>
  <c r="AD396" i="1"/>
  <c r="BL396" i="1" s="1"/>
  <c r="AC396" i="1"/>
  <c r="AB396" i="1"/>
  <c r="Q396" i="1"/>
  <c r="P396" i="1"/>
  <c r="BI396" i="1" s="1"/>
  <c r="O396" i="1"/>
  <c r="N396" i="1"/>
  <c r="M396" i="1"/>
  <c r="L396" i="1"/>
  <c r="BK396" i="1" s="1"/>
  <c r="K396" i="1"/>
  <c r="J396" i="1"/>
  <c r="BJ396" i="1" s="1"/>
  <c r="I396" i="1"/>
  <c r="H396" i="1"/>
  <c r="G396" i="1"/>
  <c r="F396" i="1"/>
  <c r="BU395" i="1"/>
  <c r="BM395" i="1"/>
  <c r="BJ395" i="1"/>
  <c r="BF395" i="1"/>
  <c r="BC395" i="1"/>
  <c r="BB395" i="1"/>
  <c r="BA395" i="1"/>
  <c r="AZ395" i="1"/>
  <c r="AV395" i="1"/>
  <c r="AU395" i="1"/>
  <c r="AT395" i="1"/>
  <c r="AK395" i="1"/>
  <c r="AJ395" i="1"/>
  <c r="AI395" i="1"/>
  <c r="AH395" i="1"/>
  <c r="AG395" i="1"/>
  <c r="AF395" i="1"/>
  <c r="AE395" i="1"/>
  <c r="AD395" i="1"/>
  <c r="AC395" i="1"/>
  <c r="AB395" i="1"/>
  <c r="BL395" i="1" s="1"/>
  <c r="Q395" i="1"/>
  <c r="P395" i="1"/>
  <c r="BI395" i="1" s="1"/>
  <c r="O395" i="1"/>
  <c r="N395" i="1"/>
  <c r="BH395" i="1" s="1"/>
  <c r="M395" i="1"/>
  <c r="L395" i="1"/>
  <c r="BK395" i="1" s="1"/>
  <c r="K395" i="1"/>
  <c r="J395" i="1"/>
  <c r="I395" i="1"/>
  <c r="H395" i="1"/>
  <c r="G395" i="1"/>
  <c r="F395" i="1"/>
  <c r="BU394" i="1"/>
  <c r="BM394" i="1"/>
  <c r="BL394" i="1"/>
  <c r="BH394" i="1"/>
  <c r="BF394" i="1"/>
  <c r="BC394" i="1"/>
  <c r="BB394" i="1"/>
  <c r="BA394" i="1"/>
  <c r="AZ394" i="1"/>
  <c r="AX394" i="1"/>
  <c r="AV394" i="1"/>
  <c r="AU394" i="1"/>
  <c r="AT394" i="1"/>
  <c r="AK394" i="1"/>
  <c r="AJ394" i="1"/>
  <c r="AI394" i="1"/>
  <c r="AH394" i="1"/>
  <c r="AG394" i="1"/>
  <c r="AF394" i="1"/>
  <c r="AE394" i="1"/>
  <c r="AD394" i="1"/>
  <c r="AC394" i="1"/>
  <c r="AB394" i="1"/>
  <c r="Q394" i="1"/>
  <c r="P394" i="1"/>
  <c r="BI394" i="1" s="1"/>
  <c r="O394" i="1"/>
  <c r="N394" i="1"/>
  <c r="M394" i="1"/>
  <c r="L394" i="1"/>
  <c r="BK394" i="1" s="1"/>
  <c r="K394" i="1"/>
  <c r="J394" i="1"/>
  <c r="BJ394" i="1" s="1"/>
  <c r="I394" i="1"/>
  <c r="H394" i="1"/>
  <c r="G394" i="1"/>
  <c r="F394" i="1"/>
  <c r="AW394" i="1" s="1"/>
  <c r="BU393" i="1"/>
  <c r="BM393" i="1"/>
  <c r="BF393" i="1"/>
  <c r="BC393" i="1"/>
  <c r="BB393" i="1"/>
  <c r="BA393" i="1"/>
  <c r="AZ393" i="1"/>
  <c r="AV393" i="1"/>
  <c r="AU393" i="1"/>
  <c r="AT393" i="1"/>
  <c r="AK393" i="1"/>
  <c r="AJ393" i="1"/>
  <c r="AI393" i="1"/>
  <c r="AH393" i="1"/>
  <c r="AG393" i="1"/>
  <c r="AF393" i="1"/>
  <c r="AE393" i="1"/>
  <c r="AD393" i="1"/>
  <c r="AC393" i="1"/>
  <c r="AB393" i="1"/>
  <c r="BL393" i="1" s="1"/>
  <c r="Q393" i="1"/>
  <c r="P393" i="1"/>
  <c r="BI393" i="1" s="1"/>
  <c r="O393" i="1"/>
  <c r="N393" i="1"/>
  <c r="BH393" i="1" s="1"/>
  <c r="M393" i="1"/>
  <c r="L393" i="1"/>
  <c r="BK393" i="1" s="1"/>
  <c r="K393" i="1"/>
  <c r="J393" i="1"/>
  <c r="BJ393" i="1" s="1"/>
  <c r="I393" i="1"/>
  <c r="H393" i="1"/>
  <c r="G393" i="1"/>
  <c r="F393" i="1"/>
  <c r="BM392" i="1"/>
  <c r="BH392" i="1"/>
  <c r="BF392" i="1"/>
  <c r="BC392" i="1"/>
  <c r="BB392" i="1"/>
  <c r="BA392" i="1"/>
  <c r="AZ392" i="1"/>
  <c r="AX392" i="1"/>
  <c r="AV392" i="1"/>
  <c r="AU392" i="1"/>
  <c r="AT392" i="1"/>
  <c r="AK392" i="1"/>
  <c r="AJ392" i="1"/>
  <c r="AI392" i="1"/>
  <c r="AH392" i="1"/>
  <c r="AG392" i="1"/>
  <c r="AF392" i="1"/>
  <c r="AE392" i="1"/>
  <c r="AD392" i="1"/>
  <c r="BL392" i="1" s="1"/>
  <c r="AC392" i="1"/>
  <c r="AB392" i="1"/>
  <c r="Q392" i="1"/>
  <c r="P392" i="1"/>
  <c r="BI392" i="1" s="1"/>
  <c r="O392" i="1"/>
  <c r="N392" i="1"/>
  <c r="M392" i="1"/>
  <c r="L392" i="1"/>
  <c r="BK392" i="1" s="1"/>
  <c r="K392" i="1"/>
  <c r="J392" i="1"/>
  <c r="BJ392" i="1" s="1"/>
  <c r="I392" i="1"/>
  <c r="H392" i="1"/>
  <c r="G392" i="1"/>
  <c r="F392" i="1"/>
  <c r="BU391" i="1"/>
  <c r="BM391" i="1"/>
  <c r="BF391" i="1"/>
  <c r="BC391" i="1"/>
  <c r="BB391" i="1"/>
  <c r="BA391" i="1"/>
  <c r="AZ391" i="1"/>
  <c r="AV391" i="1"/>
  <c r="AU391" i="1"/>
  <c r="AT391" i="1"/>
  <c r="AK391" i="1"/>
  <c r="AJ391" i="1"/>
  <c r="AI391" i="1"/>
  <c r="AH391" i="1"/>
  <c r="AG391" i="1"/>
  <c r="AF391" i="1"/>
  <c r="AE391" i="1"/>
  <c r="AD391" i="1"/>
  <c r="AC391" i="1"/>
  <c r="AB391" i="1"/>
  <c r="BL391" i="1" s="1"/>
  <c r="Q391" i="1"/>
  <c r="BI391" i="1" s="1"/>
  <c r="P391" i="1"/>
  <c r="O391" i="1"/>
  <c r="N391" i="1"/>
  <c r="BH391" i="1" s="1"/>
  <c r="M391" i="1"/>
  <c r="BK391" i="1" s="1"/>
  <c r="L391" i="1"/>
  <c r="K391" i="1"/>
  <c r="J391" i="1"/>
  <c r="BJ391" i="1" s="1"/>
  <c r="I391" i="1"/>
  <c r="H391" i="1"/>
  <c r="G391" i="1"/>
  <c r="F391" i="1"/>
  <c r="AX391" i="1" s="1"/>
  <c r="BU390" i="1"/>
  <c r="BM390" i="1"/>
  <c r="BK390" i="1"/>
  <c r="BF390" i="1"/>
  <c r="BC390" i="1"/>
  <c r="BB390" i="1"/>
  <c r="BA390" i="1"/>
  <c r="AZ390" i="1"/>
  <c r="AY390" i="1"/>
  <c r="AV390" i="1"/>
  <c r="AU390" i="1"/>
  <c r="AT390" i="1"/>
  <c r="AK390" i="1"/>
  <c r="AJ390" i="1"/>
  <c r="AI390" i="1"/>
  <c r="AH390" i="1"/>
  <c r="AG390" i="1"/>
  <c r="AF390" i="1"/>
  <c r="AE390" i="1"/>
  <c r="AD390" i="1"/>
  <c r="AC390" i="1"/>
  <c r="AB390" i="1"/>
  <c r="BL390" i="1" s="1"/>
  <c r="Q390" i="1"/>
  <c r="BI390" i="1" s="1"/>
  <c r="P390" i="1"/>
  <c r="O390" i="1"/>
  <c r="N390" i="1"/>
  <c r="BH390" i="1" s="1"/>
  <c r="M390" i="1"/>
  <c r="L390" i="1"/>
  <c r="K390" i="1"/>
  <c r="J390" i="1"/>
  <c r="BJ390" i="1" s="1"/>
  <c r="I390" i="1"/>
  <c r="H390" i="1"/>
  <c r="G390" i="1"/>
  <c r="F390" i="1"/>
  <c r="BU389" i="1"/>
  <c r="BM389" i="1"/>
  <c r="BF389" i="1"/>
  <c r="BC389" i="1"/>
  <c r="BB389" i="1"/>
  <c r="BA389" i="1"/>
  <c r="AZ389" i="1"/>
  <c r="AY389" i="1"/>
  <c r="AV389" i="1"/>
  <c r="AU389" i="1"/>
  <c r="AT389" i="1"/>
  <c r="AK389" i="1"/>
  <c r="AJ389" i="1"/>
  <c r="AI389" i="1"/>
  <c r="AH389" i="1"/>
  <c r="AG389" i="1"/>
  <c r="AF389" i="1"/>
  <c r="AE389" i="1"/>
  <c r="AD389" i="1"/>
  <c r="AC389" i="1"/>
  <c r="AB389" i="1"/>
  <c r="Q389" i="1"/>
  <c r="BI389" i="1" s="1"/>
  <c r="P389" i="1"/>
  <c r="O389" i="1"/>
  <c r="N389" i="1"/>
  <c r="BH389" i="1" s="1"/>
  <c r="M389" i="1"/>
  <c r="BK389" i="1" s="1"/>
  <c r="L389" i="1"/>
  <c r="K389" i="1"/>
  <c r="J389" i="1"/>
  <c r="BJ389" i="1" s="1"/>
  <c r="I389" i="1"/>
  <c r="H389" i="1"/>
  <c r="G389" i="1"/>
  <c r="F389" i="1"/>
  <c r="AX389" i="1" s="1"/>
  <c r="BU388" i="1"/>
  <c r="BM388" i="1"/>
  <c r="BK388" i="1"/>
  <c r="BF388" i="1"/>
  <c r="BC388" i="1"/>
  <c r="BB388" i="1"/>
  <c r="BA388" i="1"/>
  <c r="AZ388" i="1"/>
  <c r="AV388" i="1"/>
  <c r="AU388" i="1"/>
  <c r="AT388" i="1"/>
  <c r="AK388" i="1"/>
  <c r="AJ388" i="1"/>
  <c r="AI388" i="1"/>
  <c r="AH388" i="1"/>
  <c r="AG388" i="1"/>
  <c r="AF388" i="1"/>
  <c r="AE388" i="1"/>
  <c r="AD388" i="1"/>
  <c r="AC388" i="1"/>
  <c r="BL388" i="1" s="1"/>
  <c r="AB388" i="1"/>
  <c r="Q388" i="1"/>
  <c r="BI388" i="1" s="1"/>
  <c r="P388" i="1"/>
  <c r="O388" i="1"/>
  <c r="BH388" i="1" s="1"/>
  <c r="N388" i="1"/>
  <c r="M388" i="1"/>
  <c r="L388" i="1"/>
  <c r="K388" i="1"/>
  <c r="J388" i="1"/>
  <c r="BJ388" i="1" s="1"/>
  <c r="I388" i="1"/>
  <c r="H388" i="1"/>
  <c r="G388" i="1"/>
  <c r="F388" i="1"/>
  <c r="BU387" i="1"/>
  <c r="BM387" i="1"/>
  <c r="BF387" i="1"/>
  <c r="BC387" i="1"/>
  <c r="BB387" i="1"/>
  <c r="BA387" i="1"/>
  <c r="AZ387" i="1"/>
  <c r="AY387" i="1"/>
  <c r="AV387" i="1"/>
  <c r="AU387" i="1"/>
  <c r="AT387" i="1"/>
  <c r="AK387" i="1"/>
  <c r="AJ387" i="1"/>
  <c r="AI387" i="1"/>
  <c r="AH387" i="1"/>
  <c r="AG387" i="1"/>
  <c r="AF387" i="1"/>
  <c r="AE387" i="1"/>
  <c r="AD387" i="1"/>
  <c r="AC387" i="1"/>
  <c r="AB387" i="1"/>
  <c r="Q387" i="1"/>
  <c r="BI387" i="1" s="1"/>
  <c r="P387" i="1"/>
  <c r="O387" i="1"/>
  <c r="N387" i="1"/>
  <c r="BH387" i="1" s="1"/>
  <c r="M387" i="1"/>
  <c r="BK387" i="1" s="1"/>
  <c r="L387" i="1"/>
  <c r="K387" i="1"/>
  <c r="J387" i="1"/>
  <c r="BJ387" i="1" s="1"/>
  <c r="I387" i="1"/>
  <c r="H387" i="1"/>
  <c r="G387" i="1"/>
  <c r="F387" i="1"/>
  <c r="AX387" i="1" s="1"/>
  <c r="BU386" i="1"/>
  <c r="BM386" i="1"/>
  <c r="BK386" i="1"/>
  <c r="BF386" i="1"/>
  <c r="BC386" i="1"/>
  <c r="BB386" i="1"/>
  <c r="BA386" i="1"/>
  <c r="AZ386" i="1"/>
  <c r="AV386" i="1"/>
  <c r="AU386" i="1"/>
  <c r="AT386" i="1"/>
  <c r="AK386" i="1"/>
  <c r="AJ386" i="1"/>
  <c r="AI386" i="1"/>
  <c r="AH386" i="1"/>
  <c r="AG386" i="1"/>
  <c r="AF386" i="1"/>
  <c r="AE386" i="1"/>
  <c r="AD386" i="1"/>
  <c r="AC386" i="1"/>
  <c r="BL386" i="1" s="1"/>
  <c r="AB386" i="1"/>
  <c r="Q386" i="1"/>
  <c r="BI386" i="1" s="1"/>
  <c r="P386" i="1"/>
  <c r="O386" i="1"/>
  <c r="BH386" i="1" s="1"/>
  <c r="N386" i="1"/>
  <c r="M386" i="1"/>
  <c r="L386" i="1"/>
  <c r="K386" i="1"/>
  <c r="J386" i="1"/>
  <c r="BJ386" i="1" s="1"/>
  <c r="I386" i="1"/>
  <c r="H386" i="1"/>
  <c r="G386" i="1"/>
  <c r="F386" i="1"/>
  <c r="BM385" i="1"/>
  <c r="BF385" i="1"/>
  <c r="BC385" i="1"/>
  <c r="BB385" i="1"/>
  <c r="BA385" i="1"/>
  <c r="AZ385" i="1"/>
  <c r="AY385" i="1"/>
  <c r="AV385" i="1"/>
  <c r="BT391" i="1" s="1"/>
  <c r="AU385" i="1"/>
  <c r="AT385" i="1"/>
  <c r="AK385" i="1"/>
  <c r="AJ385" i="1"/>
  <c r="AI385" i="1"/>
  <c r="AH385" i="1"/>
  <c r="AG385" i="1"/>
  <c r="AF385" i="1"/>
  <c r="AE385" i="1"/>
  <c r="AD385" i="1"/>
  <c r="AC385" i="1"/>
  <c r="AB385" i="1"/>
  <c r="Q385" i="1"/>
  <c r="BI385" i="1" s="1"/>
  <c r="P385" i="1"/>
  <c r="O385" i="1"/>
  <c r="N385" i="1"/>
  <c r="BH385" i="1" s="1"/>
  <c r="M385" i="1"/>
  <c r="BK385" i="1" s="1"/>
  <c r="L385" i="1"/>
  <c r="K385" i="1"/>
  <c r="J385" i="1"/>
  <c r="BJ385" i="1" s="1"/>
  <c r="I385" i="1"/>
  <c r="H385" i="1"/>
  <c r="G385" i="1"/>
  <c r="F385" i="1"/>
  <c r="AX385" i="1" s="1"/>
  <c r="BU384" i="1"/>
  <c r="BM384" i="1"/>
  <c r="BF384" i="1"/>
  <c r="BC384" i="1"/>
  <c r="BB384" i="1"/>
  <c r="BA384" i="1"/>
  <c r="AZ384" i="1"/>
  <c r="AV384" i="1"/>
  <c r="AU384" i="1"/>
  <c r="AT384" i="1"/>
  <c r="AK384" i="1"/>
  <c r="AJ384" i="1"/>
  <c r="AI384" i="1"/>
  <c r="AH384" i="1"/>
  <c r="AG384" i="1"/>
  <c r="AF384" i="1"/>
  <c r="AE384" i="1"/>
  <c r="AD384" i="1"/>
  <c r="AC384" i="1"/>
  <c r="AB384" i="1"/>
  <c r="BL384" i="1" s="1"/>
  <c r="Q384" i="1"/>
  <c r="P384" i="1"/>
  <c r="BI384" i="1" s="1"/>
  <c r="O384" i="1"/>
  <c r="N384" i="1"/>
  <c r="BH384" i="1" s="1"/>
  <c r="M384" i="1"/>
  <c r="L384" i="1"/>
  <c r="BK384" i="1" s="1"/>
  <c r="K384" i="1"/>
  <c r="J384" i="1"/>
  <c r="BJ384" i="1" s="1"/>
  <c r="I384" i="1"/>
  <c r="H384" i="1"/>
  <c r="G384" i="1"/>
  <c r="F384" i="1"/>
  <c r="BU383" i="1"/>
  <c r="BM383" i="1"/>
  <c r="BL383" i="1"/>
  <c r="BH383" i="1"/>
  <c r="BF383" i="1"/>
  <c r="BC383" i="1"/>
  <c r="BB383" i="1"/>
  <c r="BA383" i="1"/>
  <c r="AZ383" i="1"/>
  <c r="AX383" i="1"/>
  <c r="AV383" i="1"/>
  <c r="AU383" i="1"/>
  <c r="AT383" i="1"/>
  <c r="AK383" i="1"/>
  <c r="AJ383" i="1"/>
  <c r="AI383" i="1"/>
  <c r="AH383" i="1"/>
  <c r="AG383" i="1"/>
  <c r="AF383" i="1"/>
  <c r="AE383" i="1"/>
  <c r="AD383" i="1"/>
  <c r="AC383" i="1"/>
  <c r="AB383" i="1"/>
  <c r="Q383" i="1"/>
  <c r="P383" i="1"/>
  <c r="BI383" i="1" s="1"/>
  <c r="O383" i="1"/>
  <c r="N383" i="1"/>
  <c r="M383" i="1"/>
  <c r="L383" i="1"/>
  <c r="BK383" i="1" s="1"/>
  <c r="K383" i="1"/>
  <c r="J383" i="1"/>
  <c r="BJ383" i="1" s="1"/>
  <c r="I383" i="1"/>
  <c r="H383" i="1"/>
  <c r="G383" i="1"/>
  <c r="F383" i="1"/>
  <c r="AW383" i="1" s="1"/>
  <c r="BU382" i="1"/>
  <c r="BM382" i="1"/>
  <c r="BF382" i="1"/>
  <c r="BC382" i="1"/>
  <c r="BB382" i="1"/>
  <c r="BA382" i="1"/>
  <c r="AZ382" i="1"/>
  <c r="AV382" i="1"/>
  <c r="AU382" i="1"/>
  <c r="AT382" i="1"/>
  <c r="AK382" i="1"/>
  <c r="AJ382" i="1"/>
  <c r="AI382" i="1"/>
  <c r="AH382" i="1"/>
  <c r="AG382" i="1"/>
  <c r="AF382" i="1"/>
  <c r="AE382" i="1"/>
  <c r="AD382" i="1"/>
  <c r="AC382" i="1"/>
  <c r="AB382" i="1"/>
  <c r="BL382" i="1" s="1"/>
  <c r="Q382" i="1"/>
  <c r="P382" i="1"/>
  <c r="BI382" i="1" s="1"/>
  <c r="O382" i="1"/>
  <c r="N382" i="1"/>
  <c r="BH382" i="1" s="1"/>
  <c r="M382" i="1"/>
  <c r="L382" i="1"/>
  <c r="BK382" i="1" s="1"/>
  <c r="K382" i="1"/>
  <c r="J382" i="1"/>
  <c r="BJ382" i="1" s="1"/>
  <c r="I382" i="1"/>
  <c r="H382" i="1"/>
  <c r="G382" i="1"/>
  <c r="F382" i="1"/>
  <c r="BU381" i="1"/>
  <c r="BM381" i="1"/>
  <c r="BH381" i="1"/>
  <c r="BF381" i="1"/>
  <c r="BC381" i="1"/>
  <c r="BB381" i="1"/>
  <c r="BA381" i="1"/>
  <c r="AZ381" i="1"/>
  <c r="AX381" i="1"/>
  <c r="AV381" i="1"/>
  <c r="AU381" i="1"/>
  <c r="AT381" i="1"/>
  <c r="AK381" i="1"/>
  <c r="AJ381" i="1"/>
  <c r="AI381" i="1"/>
  <c r="AH381" i="1"/>
  <c r="AG381" i="1"/>
  <c r="AF381" i="1"/>
  <c r="AE381" i="1"/>
  <c r="AD381" i="1"/>
  <c r="BL381" i="1" s="1"/>
  <c r="AC381" i="1"/>
  <c r="AB381" i="1"/>
  <c r="Q381" i="1"/>
  <c r="P381" i="1"/>
  <c r="BI381" i="1" s="1"/>
  <c r="O381" i="1"/>
  <c r="N381" i="1"/>
  <c r="M381" i="1"/>
  <c r="L381" i="1"/>
  <c r="BK381" i="1" s="1"/>
  <c r="K381" i="1"/>
  <c r="J381" i="1"/>
  <c r="BJ381" i="1" s="1"/>
  <c r="I381" i="1"/>
  <c r="H381" i="1"/>
  <c r="G381" i="1"/>
  <c r="F381" i="1"/>
  <c r="BU380" i="1"/>
  <c r="BM380" i="1"/>
  <c r="BF380" i="1"/>
  <c r="BC380" i="1"/>
  <c r="BB380" i="1"/>
  <c r="BA380" i="1"/>
  <c r="AZ380" i="1"/>
  <c r="AV380" i="1"/>
  <c r="AU380" i="1"/>
  <c r="AT380" i="1"/>
  <c r="AK380" i="1"/>
  <c r="AJ380" i="1"/>
  <c r="AI380" i="1"/>
  <c r="AH380" i="1"/>
  <c r="AG380" i="1"/>
  <c r="AF380" i="1"/>
  <c r="AE380" i="1"/>
  <c r="AD380" i="1"/>
  <c r="AC380" i="1"/>
  <c r="AB380" i="1"/>
  <c r="BL380" i="1" s="1"/>
  <c r="Q380" i="1"/>
  <c r="P380" i="1"/>
  <c r="BI380" i="1" s="1"/>
  <c r="O380" i="1"/>
  <c r="N380" i="1"/>
  <c r="BH380" i="1" s="1"/>
  <c r="M380" i="1"/>
  <c r="L380" i="1"/>
  <c r="BK380" i="1" s="1"/>
  <c r="K380" i="1"/>
  <c r="J380" i="1"/>
  <c r="BJ380" i="1" s="1"/>
  <c r="I380" i="1"/>
  <c r="H380" i="1"/>
  <c r="G380" i="1"/>
  <c r="F380" i="1"/>
  <c r="BU379" i="1"/>
  <c r="BM379" i="1"/>
  <c r="BL379" i="1"/>
  <c r="BH379" i="1"/>
  <c r="BF379" i="1"/>
  <c r="BC379" i="1"/>
  <c r="BB379" i="1"/>
  <c r="BA379" i="1"/>
  <c r="AZ379" i="1"/>
  <c r="AX379" i="1"/>
  <c r="AV379" i="1"/>
  <c r="AU379" i="1"/>
  <c r="AT379" i="1"/>
  <c r="AK379" i="1"/>
  <c r="AJ379" i="1"/>
  <c r="AI379" i="1"/>
  <c r="AH379" i="1"/>
  <c r="AG379" i="1"/>
  <c r="AF379" i="1"/>
  <c r="AE379" i="1"/>
  <c r="AD379" i="1"/>
  <c r="AC379" i="1"/>
  <c r="AB379" i="1"/>
  <c r="Q379" i="1"/>
  <c r="P379" i="1"/>
  <c r="BI379" i="1" s="1"/>
  <c r="O379" i="1"/>
  <c r="N379" i="1"/>
  <c r="M379" i="1"/>
  <c r="L379" i="1"/>
  <c r="BK379" i="1" s="1"/>
  <c r="K379" i="1"/>
  <c r="J379" i="1"/>
  <c r="BJ379" i="1" s="1"/>
  <c r="I379" i="1"/>
  <c r="H379" i="1"/>
  <c r="G379" i="1"/>
  <c r="F379" i="1"/>
  <c r="AW379" i="1" s="1"/>
  <c r="BM378" i="1"/>
  <c r="BJ378" i="1"/>
  <c r="BF378" i="1"/>
  <c r="BC378" i="1"/>
  <c r="BB378" i="1"/>
  <c r="BA378" i="1"/>
  <c r="AZ378" i="1"/>
  <c r="AV378" i="1"/>
  <c r="AU378" i="1"/>
  <c r="AT378" i="1"/>
  <c r="AK378" i="1"/>
  <c r="AJ378" i="1"/>
  <c r="AI378" i="1"/>
  <c r="AH378" i="1"/>
  <c r="AG378" i="1"/>
  <c r="AF378" i="1"/>
  <c r="AE378" i="1"/>
  <c r="AD378" i="1"/>
  <c r="AC378" i="1"/>
  <c r="AB378" i="1"/>
  <c r="BL378" i="1" s="1"/>
  <c r="Q378" i="1"/>
  <c r="P378" i="1"/>
  <c r="BI378" i="1" s="1"/>
  <c r="O378" i="1"/>
  <c r="N378" i="1"/>
  <c r="BH378" i="1" s="1"/>
  <c r="M378" i="1"/>
  <c r="L378" i="1"/>
  <c r="BK378" i="1" s="1"/>
  <c r="K378" i="1"/>
  <c r="J378" i="1"/>
  <c r="I378" i="1"/>
  <c r="H378" i="1"/>
  <c r="G378" i="1"/>
  <c r="F378" i="1"/>
  <c r="BU377" i="1"/>
  <c r="BM377" i="1"/>
  <c r="BF377" i="1"/>
  <c r="BC377" i="1"/>
  <c r="BB377" i="1"/>
  <c r="BA377" i="1"/>
  <c r="AZ377" i="1"/>
  <c r="AV377" i="1"/>
  <c r="AU377" i="1"/>
  <c r="AT377" i="1"/>
  <c r="AK377" i="1"/>
  <c r="AJ377" i="1"/>
  <c r="AI377" i="1"/>
  <c r="AH377" i="1"/>
  <c r="AG377" i="1"/>
  <c r="AF377" i="1"/>
  <c r="AE377" i="1"/>
  <c r="AD377" i="1"/>
  <c r="AC377" i="1"/>
  <c r="AB377" i="1"/>
  <c r="BL377" i="1" s="1"/>
  <c r="Q377" i="1"/>
  <c r="P377" i="1"/>
  <c r="BI377" i="1" s="1"/>
  <c r="O377" i="1"/>
  <c r="N377" i="1"/>
  <c r="BH377" i="1" s="1"/>
  <c r="M377" i="1"/>
  <c r="L377" i="1"/>
  <c r="BK377" i="1" s="1"/>
  <c r="K377" i="1"/>
  <c r="J377" i="1"/>
  <c r="BJ377" i="1" s="1"/>
  <c r="I377" i="1"/>
  <c r="H377" i="1"/>
  <c r="G377" i="1"/>
  <c r="F377" i="1"/>
  <c r="BU376" i="1"/>
  <c r="BM376" i="1"/>
  <c r="BL376" i="1"/>
  <c r="BH376" i="1"/>
  <c r="BF376" i="1"/>
  <c r="BC376" i="1"/>
  <c r="BB376" i="1"/>
  <c r="BA376" i="1"/>
  <c r="AZ376" i="1"/>
  <c r="AX376" i="1"/>
  <c r="AV376" i="1"/>
  <c r="AU376" i="1"/>
  <c r="AT376" i="1"/>
  <c r="AK376" i="1"/>
  <c r="AJ376" i="1"/>
  <c r="AI376" i="1"/>
  <c r="AH376" i="1"/>
  <c r="AG376" i="1"/>
  <c r="AF376" i="1"/>
  <c r="AE376" i="1"/>
  <c r="AD376" i="1"/>
  <c r="AC376" i="1"/>
  <c r="AB376" i="1"/>
  <c r="Q376" i="1"/>
  <c r="P376" i="1"/>
  <c r="BI376" i="1" s="1"/>
  <c r="O376" i="1"/>
  <c r="N376" i="1"/>
  <c r="M376" i="1"/>
  <c r="L376" i="1"/>
  <c r="BK376" i="1" s="1"/>
  <c r="K376" i="1"/>
  <c r="J376" i="1"/>
  <c r="BJ376" i="1" s="1"/>
  <c r="I376" i="1"/>
  <c r="H376" i="1"/>
  <c r="G376" i="1"/>
  <c r="F376" i="1"/>
  <c r="AW376" i="1" s="1"/>
  <c r="BU375" i="1"/>
  <c r="BM375" i="1"/>
  <c r="BJ375" i="1"/>
  <c r="BF375" i="1"/>
  <c r="BC375" i="1"/>
  <c r="BB375" i="1"/>
  <c r="BA375" i="1"/>
  <c r="AZ375" i="1"/>
  <c r="AV375" i="1"/>
  <c r="AU375" i="1"/>
  <c r="AT375" i="1"/>
  <c r="AK375" i="1"/>
  <c r="AJ375" i="1"/>
  <c r="AI375" i="1"/>
  <c r="AH375" i="1"/>
  <c r="AG375" i="1"/>
  <c r="AF375" i="1"/>
  <c r="AE375" i="1"/>
  <c r="AD375" i="1"/>
  <c r="AC375" i="1"/>
  <c r="AB375" i="1"/>
  <c r="BL375" i="1" s="1"/>
  <c r="Q375" i="1"/>
  <c r="P375" i="1"/>
  <c r="BI375" i="1" s="1"/>
  <c r="O375" i="1"/>
  <c r="N375" i="1"/>
  <c r="BH375" i="1" s="1"/>
  <c r="M375" i="1"/>
  <c r="L375" i="1"/>
  <c r="BK375" i="1" s="1"/>
  <c r="K375" i="1"/>
  <c r="J375" i="1"/>
  <c r="I375" i="1"/>
  <c r="H375" i="1"/>
  <c r="G375" i="1"/>
  <c r="F375" i="1"/>
  <c r="BU374" i="1"/>
  <c r="BM374" i="1"/>
  <c r="BH374" i="1"/>
  <c r="BF374" i="1"/>
  <c r="BC374" i="1"/>
  <c r="BB374" i="1"/>
  <c r="BA374" i="1"/>
  <c r="AZ374" i="1"/>
  <c r="AX374" i="1"/>
  <c r="AV374" i="1"/>
  <c r="AU374" i="1"/>
  <c r="AT374" i="1"/>
  <c r="AK374" i="1"/>
  <c r="AJ374" i="1"/>
  <c r="AI374" i="1"/>
  <c r="AH374" i="1"/>
  <c r="AG374" i="1"/>
  <c r="AF374" i="1"/>
  <c r="AE374" i="1"/>
  <c r="AD374" i="1"/>
  <c r="AC374" i="1"/>
  <c r="AB374" i="1"/>
  <c r="BL374" i="1" s="1"/>
  <c r="Q374" i="1"/>
  <c r="P374" i="1"/>
  <c r="BI374" i="1" s="1"/>
  <c r="O374" i="1"/>
  <c r="N374" i="1"/>
  <c r="M374" i="1"/>
  <c r="L374" i="1"/>
  <c r="BK374" i="1" s="1"/>
  <c r="K374" i="1"/>
  <c r="J374" i="1"/>
  <c r="BJ374" i="1" s="1"/>
  <c r="I374" i="1"/>
  <c r="H374" i="1"/>
  <c r="G374" i="1"/>
  <c r="F374" i="1"/>
  <c r="BU373" i="1"/>
  <c r="BM373" i="1"/>
  <c r="BH373" i="1"/>
  <c r="BF373" i="1"/>
  <c r="BC373" i="1"/>
  <c r="BB373" i="1"/>
  <c r="BA373" i="1"/>
  <c r="AZ373" i="1"/>
  <c r="AY373" i="1"/>
  <c r="AX373" i="1"/>
  <c r="AV373" i="1"/>
  <c r="AU373" i="1"/>
  <c r="AT373" i="1"/>
  <c r="AK373" i="1"/>
  <c r="AJ373" i="1"/>
  <c r="AI373" i="1"/>
  <c r="AH373" i="1"/>
  <c r="AG373" i="1"/>
  <c r="AF373" i="1"/>
  <c r="AE373" i="1"/>
  <c r="AD373" i="1"/>
  <c r="AC373" i="1"/>
  <c r="AB373" i="1"/>
  <c r="Q373" i="1"/>
  <c r="BI373" i="1" s="1"/>
  <c r="P373" i="1"/>
  <c r="O373" i="1"/>
  <c r="N373" i="1"/>
  <c r="M373" i="1"/>
  <c r="L373" i="1"/>
  <c r="K373" i="1"/>
  <c r="J373" i="1"/>
  <c r="BJ373" i="1" s="1"/>
  <c r="I373" i="1"/>
  <c r="H373" i="1"/>
  <c r="G373" i="1"/>
  <c r="F373" i="1"/>
  <c r="AW373" i="1" s="1"/>
  <c r="BU372" i="1"/>
  <c r="BM372" i="1"/>
  <c r="BK372" i="1"/>
  <c r="BF372" i="1"/>
  <c r="BC372" i="1"/>
  <c r="BB372" i="1"/>
  <c r="BA372" i="1"/>
  <c r="AZ372" i="1"/>
  <c r="AV372" i="1"/>
  <c r="AU372" i="1"/>
  <c r="AT372" i="1"/>
  <c r="AK372" i="1"/>
  <c r="AJ372" i="1"/>
  <c r="AI372" i="1"/>
  <c r="AH372" i="1"/>
  <c r="AG372" i="1"/>
  <c r="AF372" i="1"/>
  <c r="AE372" i="1"/>
  <c r="AD372" i="1"/>
  <c r="AC372" i="1"/>
  <c r="AB372" i="1"/>
  <c r="Q372" i="1"/>
  <c r="P372" i="1"/>
  <c r="BI372" i="1" s="1"/>
  <c r="O372" i="1"/>
  <c r="N372" i="1"/>
  <c r="M372" i="1"/>
  <c r="L372" i="1"/>
  <c r="K372" i="1"/>
  <c r="J372" i="1"/>
  <c r="I372" i="1"/>
  <c r="H372" i="1"/>
  <c r="G372" i="1"/>
  <c r="AW372" i="1" s="1"/>
  <c r="F372" i="1"/>
  <c r="BM371" i="1"/>
  <c r="BI371" i="1"/>
  <c r="BH371" i="1"/>
  <c r="BF371" i="1"/>
  <c r="BC371" i="1"/>
  <c r="BB371" i="1"/>
  <c r="BA371" i="1"/>
  <c r="AZ371" i="1"/>
  <c r="AY371" i="1"/>
  <c r="AX371" i="1"/>
  <c r="AV371" i="1"/>
  <c r="AU371" i="1"/>
  <c r="AT371" i="1"/>
  <c r="AK371" i="1"/>
  <c r="AJ371" i="1"/>
  <c r="AI371" i="1"/>
  <c r="AH371" i="1"/>
  <c r="AG371" i="1"/>
  <c r="AF371" i="1"/>
  <c r="AE371" i="1"/>
  <c r="AD371" i="1"/>
  <c r="BL371" i="1" s="1"/>
  <c r="AC371" i="1"/>
  <c r="AB371" i="1"/>
  <c r="Q371" i="1"/>
  <c r="P371" i="1"/>
  <c r="O371" i="1"/>
  <c r="N371" i="1"/>
  <c r="M371" i="1"/>
  <c r="L371" i="1"/>
  <c r="BK371" i="1" s="1"/>
  <c r="K371" i="1"/>
  <c r="J371" i="1"/>
  <c r="BJ371" i="1" s="1"/>
  <c r="I371" i="1"/>
  <c r="H371" i="1"/>
  <c r="G371" i="1"/>
  <c r="F371" i="1"/>
  <c r="AW371" i="1" s="1"/>
  <c r="BU370" i="1"/>
  <c r="BM370" i="1"/>
  <c r="BH370" i="1"/>
  <c r="BF370" i="1"/>
  <c r="BC370" i="1"/>
  <c r="BB370" i="1"/>
  <c r="BA370" i="1"/>
  <c r="AZ370" i="1"/>
  <c r="AY370" i="1"/>
  <c r="AX370" i="1"/>
  <c r="AV370" i="1"/>
  <c r="AU370" i="1"/>
  <c r="AT370" i="1"/>
  <c r="AK370" i="1"/>
  <c r="AJ370" i="1"/>
  <c r="AI370" i="1"/>
  <c r="AH370" i="1"/>
  <c r="AG370" i="1"/>
  <c r="AF370" i="1"/>
  <c r="AE370" i="1"/>
  <c r="AD370" i="1"/>
  <c r="BL370" i="1" s="1"/>
  <c r="AC370" i="1"/>
  <c r="AB370" i="1"/>
  <c r="Q370" i="1"/>
  <c r="BI370" i="1" s="1"/>
  <c r="P370" i="1"/>
  <c r="O370" i="1"/>
  <c r="N370" i="1"/>
  <c r="M370" i="1"/>
  <c r="L370" i="1"/>
  <c r="BK370" i="1" s="1"/>
  <c r="K370" i="1"/>
  <c r="J370" i="1"/>
  <c r="BJ370" i="1" s="1"/>
  <c r="I370" i="1"/>
  <c r="H370" i="1"/>
  <c r="G370" i="1"/>
  <c r="F370" i="1"/>
  <c r="BU369" i="1"/>
  <c r="BM369" i="1"/>
  <c r="BK369" i="1"/>
  <c r="BF369" i="1"/>
  <c r="BC369" i="1"/>
  <c r="BB369" i="1"/>
  <c r="BA369" i="1"/>
  <c r="AZ369" i="1"/>
  <c r="AV369" i="1"/>
  <c r="AU369" i="1"/>
  <c r="AT369" i="1"/>
  <c r="AK369" i="1"/>
  <c r="AJ369" i="1"/>
  <c r="AI369" i="1"/>
  <c r="AH369" i="1"/>
  <c r="AG369" i="1"/>
  <c r="AF369" i="1"/>
  <c r="AE369" i="1"/>
  <c r="AD369" i="1"/>
  <c r="AC369" i="1"/>
  <c r="AB369" i="1"/>
  <c r="BL369" i="1" s="1"/>
  <c r="Q369" i="1"/>
  <c r="P369" i="1"/>
  <c r="BI369" i="1" s="1"/>
  <c r="O369" i="1"/>
  <c r="N369" i="1"/>
  <c r="BH369" i="1" s="1"/>
  <c r="M369" i="1"/>
  <c r="L369" i="1"/>
  <c r="K369" i="1"/>
  <c r="J369" i="1"/>
  <c r="BJ369" i="1" s="1"/>
  <c r="I369" i="1"/>
  <c r="H369" i="1"/>
  <c r="G369" i="1"/>
  <c r="AW369" i="1" s="1"/>
  <c r="F369" i="1"/>
  <c r="BU368" i="1"/>
  <c r="BM368" i="1"/>
  <c r="BI368" i="1"/>
  <c r="BH368" i="1"/>
  <c r="BF368" i="1"/>
  <c r="BC368" i="1"/>
  <c r="BB368" i="1"/>
  <c r="BA368" i="1"/>
  <c r="AZ368" i="1"/>
  <c r="AY368" i="1"/>
  <c r="AX368" i="1"/>
  <c r="AV368" i="1"/>
  <c r="AU368" i="1"/>
  <c r="AT368" i="1"/>
  <c r="AK368" i="1"/>
  <c r="AJ368" i="1"/>
  <c r="AI368" i="1"/>
  <c r="AH368" i="1"/>
  <c r="AG368" i="1"/>
  <c r="AF368" i="1"/>
  <c r="AE368" i="1"/>
  <c r="AD368" i="1"/>
  <c r="AC368" i="1"/>
  <c r="AB368" i="1"/>
  <c r="Q368" i="1"/>
  <c r="P368" i="1"/>
  <c r="O368" i="1"/>
  <c r="N368" i="1"/>
  <c r="M368" i="1"/>
  <c r="L368" i="1"/>
  <c r="K368" i="1"/>
  <c r="J368" i="1"/>
  <c r="BJ368" i="1" s="1"/>
  <c r="I368" i="1"/>
  <c r="H368" i="1"/>
  <c r="G368" i="1"/>
  <c r="F368" i="1"/>
  <c r="AW368" i="1" s="1"/>
  <c r="BU367" i="1"/>
  <c r="BM367" i="1"/>
  <c r="BK367" i="1"/>
  <c r="BF367" i="1"/>
  <c r="BC367" i="1"/>
  <c r="BB367" i="1"/>
  <c r="BA367" i="1"/>
  <c r="AZ367" i="1"/>
  <c r="AV367" i="1"/>
  <c r="AU367" i="1"/>
  <c r="AT367" i="1"/>
  <c r="AK367" i="1"/>
  <c r="AJ367" i="1"/>
  <c r="AI367" i="1"/>
  <c r="AH367" i="1"/>
  <c r="AG367" i="1"/>
  <c r="AF367" i="1"/>
  <c r="AE367" i="1"/>
  <c r="AD367" i="1"/>
  <c r="AC367" i="1"/>
  <c r="AB367" i="1"/>
  <c r="Q367" i="1"/>
  <c r="P367" i="1"/>
  <c r="BI367" i="1" s="1"/>
  <c r="O367" i="1"/>
  <c r="N367" i="1"/>
  <c r="M367" i="1"/>
  <c r="L367" i="1"/>
  <c r="K367" i="1"/>
  <c r="J367" i="1"/>
  <c r="I367" i="1"/>
  <c r="H367" i="1"/>
  <c r="G367" i="1"/>
  <c r="AW367" i="1" s="1"/>
  <c r="F367" i="1"/>
  <c r="BU366" i="1"/>
  <c r="BM366" i="1"/>
  <c r="BH366" i="1"/>
  <c r="BF366" i="1"/>
  <c r="BC366" i="1"/>
  <c r="BB366" i="1"/>
  <c r="BA366" i="1"/>
  <c r="AZ366" i="1"/>
  <c r="AY366" i="1"/>
  <c r="AX366" i="1"/>
  <c r="AV366" i="1"/>
  <c r="AU366" i="1"/>
  <c r="AT366" i="1"/>
  <c r="AK366" i="1"/>
  <c r="AJ366" i="1"/>
  <c r="AI366" i="1"/>
  <c r="AH366" i="1"/>
  <c r="AG366" i="1"/>
  <c r="AF366" i="1"/>
  <c r="AE366" i="1"/>
  <c r="AD366" i="1"/>
  <c r="BL366" i="1" s="1"/>
  <c r="AC366" i="1"/>
  <c r="AB366" i="1"/>
  <c r="Q366" i="1"/>
  <c r="BI366" i="1" s="1"/>
  <c r="P366" i="1"/>
  <c r="O366" i="1"/>
  <c r="N366" i="1"/>
  <c r="M366" i="1"/>
  <c r="L366" i="1"/>
  <c r="BK366" i="1" s="1"/>
  <c r="K366" i="1"/>
  <c r="J366" i="1"/>
  <c r="BJ366" i="1" s="1"/>
  <c r="I366" i="1"/>
  <c r="H366" i="1"/>
  <c r="G366" i="1"/>
  <c r="F366" i="1"/>
  <c r="BU365" i="1"/>
  <c r="BM365" i="1"/>
  <c r="BK365" i="1"/>
  <c r="BF365" i="1"/>
  <c r="BC365" i="1"/>
  <c r="BB365" i="1"/>
  <c r="BA365" i="1"/>
  <c r="AZ365" i="1"/>
  <c r="AV365" i="1"/>
  <c r="AU365" i="1"/>
  <c r="AT365" i="1"/>
  <c r="AK365" i="1"/>
  <c r="AJ365" i="1"/>
  <c r="AI365" i="1"/>
  <c r="AH365" i="1"/>
  <c r="AG365" i="1"/>
  <c r="AF365" i="1"/>
  <c r="AE365" i="1"/>
  <c r="AD365" i="1"/>
  <c r="AC365" i="1"/>
  <c r="AB365" i="1"/>
  <c r="BL365" i="1" s="1"/>
  <c r="Q365" i="1"/>
  <c r="P365" i="1"/>
  <c r="BI365" i="1" s="1"/>
  <c r="O365" i="1"/>
  <c r="N365" i="1"/>
  <c r="BH365" i="1" s="1"/>
  <c r="M365" i="1"/>
  <c r="L365" i="1"/>
  <c r="K365" i="1"/>
  <c r="J365" i="1"/>
  <c r="BJ365" i="1" s="1"/>
  <c r="I365" i="1"/>
  <c r="H365" i="1"/>
  <c r="G365" i="1"/>
  <c r="AW365" i="1" s="1"/>
  <c r="F365" i="1"/>
  <c r="BM364" i="1"/>
  <c r="BH364" i="1"/>
  <c r="BF364" i="1"/>
  <c r="BC364" i="1"/>
  <c r="BB364" i="1"/>
  <c r="BA364" i="1"/>
  <c r="AZ364" i="1"/>
  <c r="AY364" i="1"/>
  <c r="AX364" i="1"/>
  <c r="AV364" i="1"/>
  <c r="AU364" i="1"/>
  <c r="AT364" i="1"/>
  <c r="AK364" i="1"/>
  <c r="AJ364" i="1"/>
  <c r="AI364" i="1"/>
  <c r="AH364" i="1"/>
  <c r="AG364" i="1"/>
  <c r="AF364" i="1"/>
  <c r="AE364" i="1"/>
  <c r="AD364" i="1"/>
  <c r="AC364" i="1"/>
  <c r="AB364" i="1"/>
  <c r="Q364" i="1"/>
  <c r="BI364" i="1" s="1"/>
  <c r="P364" i="1"/>
  <c r="O364" i="1"/>
  <c r="N364" i="1"/>
  <c r="M364" i="1"/>
  <c r="L364" i="1"/>
  <c r="K364" i="1"/>
  <c r="J364" i="1"/>
  <c r="BJ364" i="1" s="1"/>
  <c r="I364" i="1"/>
  <c r="H364" i="1"/>
  <c r="G364" i="1"/>
  <c r="F364" i="1"/>
  <c r="BU363" i="1"/>
  <c r="BM363" i="1"/>
  <c r="BI363" i="1"/>
  <c r="BH363" i="1"/>
  <c r="BF363" i="1"/>
  <c r="BC363" i="1"/>
  <c r="BB363" i="1"/>
  <c r="BA363" i="1"/>
  <c r="AZ363" i="1"/>
  <c r="AY363" i="1"/>
  <c r="AX363" i="1"/>
  <c r="AV363" i="1"/>
  <c r="AU363" i="1"/>
  <c r="AT363" i="1"/>
  <c r="AK363" i="1"/>
  <c r="AJ363" i="1"/>
  <c r="AI363" i="1"/>
  <c r="AH363" i="1"/>
  <c r="AG363" i="1"/>
  <c r="AF363" i="1"/>
  <c r="AE363" i="1"/>
  <c r="AD363" i="1"/>
  <c r="AC363" i="1"/>
  <c r="AB363" i="1"/>
  <c r="Q363" i="1"/>
  <c r="P363" i="1"/>
  <c r="O363" i="1"/>
  <c r="N363" i="1"/>
  <c r="M363" i="1"/>
  <c r="L363" i="1"/>
  <c r="K363" i="1"/>
  <c r="J363" i="1"/>
  <c r="BJ363" i="1" s="1"/>
  <c r="I363" i="1"/>
  <c r="H363" i="1"/>
  <c r="G363" i="1"/>
  <c r="F363" i="1"/>
  <c r="BU362" i="1"/>
  <c r="BM362" i="1"/>
  <c r="BK362" i="1"/>
  <c r="BF362" i="1"/>
  <c r="BC362" i="1"/>
  <c r="BB362" i="1"/>
  <c r="BA362" i="1"/>
  <c r="AZ362" i="1"/>
  <c r="AV362" i="1"/>
  <c r="AU362" i="1"/>
  <c r="AT362" i="1"/>
  <c r="AK362" i="1"/>
  <c r="AJ362" i="1"/>
  <c r="AI362" i="1"/>
  <c r="AH362" i="1"/>
  <c r="AG362" i="1"/>
  <c r="AF362" i="1"/>
  <c r="AE362" i="1"/>
  <c r="AD362" i="1"/>
  <c r="AC362" i="1"/>
  <c r="AB362" i="1"/>
  <c r="Q362" i="1"/>
  <c r="P362" i="1"/>
  <c r="BI362" i="1" s="1"/>
  <c r="O362" i="1"/>
  <c r="N362" i="1"/>
  <c r="M362" i="1"/>
  <c r="L362" i="1"/>
  <c r="K362" i="1"/>
  <c r="J362" i="1"/>
  <c r="I362" i="1"/>
  <c r="H362" i="1"/>
  <c r="G362" i="1"/>
  <c r="AW362" i="1" s="1"/>
  <c r="F362" i="1"/>
  <c r="BU361" i="1"/>
  <c r="BM361" i="1"/>
  <c r="BH361" i="1"/>
  <c r="BF361" i="1"/>
  <c r="BC361" i="1"/>
  <c r="BB361" i="1"/>
  <c r="BA361" i="1"/>
  <c r="AZ361" i="1"/>
  <c r="AY361" i="1"/>
  <c r="AX361" i="1"/>
  <c r="AV361" i="1"/>
  <c r="AU361" i="1"/>
  <c r="AT361" i="1"/>
  <c r="AK361" i="1"/>
  <c r="AJ361" i="1"/>
  <c r="AI361" i="1"/>
  <c r="AH361" i="1"/>
  <c r="AG361" i="1"/>
  <c r="AF361" i="1"/>
  <c r="AE361" i="1"/>
  <c r="AD361" i="1"/>
  <c r="BL361" i="1" s="1"/>
  <c r="AC361" i="1"/>
  <c r="AB361" i="1"/>
  <c r="Q361" i="1"/>
  <c r="BI361" i="1" s="1"/>
  <c r="P361" i="1"/>
  <c r="O361" i="1"/>
  <c r="N361" i="1"/>
  <c r="M361" i="1"/>
  <c r="L361" i="1"/>
  <c r="BK361" i="1" s="1"/>
  <c r="K361" i="1"/>
  <c r="J361" i="1"/>
  <c r="BJ361" i="1" s="1"/>
  <c r="I361" i="1"/>
  <c r="H361" i="1"/>
  <c r="G361" i="1"/>
  <c r="F361" i="1"/>
  <c r="BU360" i="1"/>
  <c r="BM360" i="1"/>
  <c r="BK360" i="1"/>
  <c r="BF360" i="1"/>
  <c r="BC360" i="1"/>
  <c r="BB360" i="1"/>
  <c r="BA360" i="1"/>
  <c r="AZ360" i="1"/>
  <c r="AV360" i="1"/>
  <c r="AU360" i="1"/>
  <c r="AT360" i="1"/>
  <c r="AK360" i="1"/>
  <c r="AJ360" i="1"/>
  <c r="AI360" i="1"/>
  <c r="AH360" i="1"/>
  <c r="AG360" i="1"/>
  <c r="AF360" i="1"/>
  <c r="AE360" i="1"/>
  <c r="AD360" i="1"/>
  <c r="AC360" i="1"/>
  <c r="AB360" i="1"/>
  <c r="Q360" i="1"/>
  <c r="P360" i="1"/>
  <c r="BI360" i="1" s="1"/>
  <c r="O360" i="1"/>
  <c r="N360" i="1"/>
  <c r="M360" i="1"/>
  <c r="L360" i="1"/>
  <c r="K360" i="1"/>
  <c r="J360" i="1"/>
  <c r="BJ360" i="1" s="1"/>
  <c r="I360" i="1"/>
  <c r="H360" i="1"/>
  <c r="G360" i="1"/>
  <c r="AW360" i="1" s="1"/>
  <c r="F360" i="1"/>
  <c r="BU359" i="1"/>
  <c r="BM359" i="1"/>
  <c r="BI359" i="1"/>
  <c r="BF359" i="1"/>
  <c r="BC359" i="1"/>
  <c r="BB359" i="1"/>
  <c r="BA359" i="1"/>
  <c r="AZ359" i="1"/>
  <c r="AX359" i="1"/>
  <c r="AV359" i="1"/>
  <c r="AU359" i="1"/>
  <c r="AT359" i="1"/>
  <c r="AK359" i="1"/>
  <c r="AJ359" i="1"/>
  <c r="AI359" i="1"/>
  <c r="AH359" i="1"/>
  <c r="AG359" i="1"/>
  <c r="AF359" i="1"/>
  <c r="AE359" i="1"/>
  <c r="AD359" i="1"/>
  <c r="AC359" i="1"/>
  <c r="AB359" i="1"/>
  <c r="BL359" i="1" s="1"/>
  <c r="Q359" i="1"/>
  <c r="P359" i="1"/>
  <c r="O359" i="1"/>
  <c r="N359" i="1"/>
  <c r="BH359" i="1" s="1"/>
  <c r="M359" i="1"/>
  <c r="L359" i="1"/>
  <c r="BK359" i="1" s="1"/>
  <c r="K359" i="1"/>
  <c r="J359" i="1"/>
  <c r="BJ359" i="1" s="1"/>
  <c r="I359" i="1"/>
  <c r="H359" i="1"/>
  <c r="G359" i="1"/>
  <c r="F359" i="1"/>
  <c r="AY359" i="1" s="1"/>
  <c r="BU358" i="1"/>
  <c r="BM358" i="1"/>
  <c r="BK358" i="1"/>
  <c r="BF358" i="1"/>
  <c r="BC358" i="1"/>
  <c r="BB358" i="1"/>
  <c r="BA358" i="1"/>
  <c r="AZ358" i="1"/>
  <c r="AV358" i="1"/>
  <c r="AU358" i="1"/>
  <c r="AT358" i="1"/>
  <c r="AK358" i="1"/>
  <c r="AJ358" i="1"/>
  <c r="AI358" i="1"/>
  <c r="AH358" i="1"/>
  <c r="AG358" i="1"/>
  <c r="AF358" i="1"/>
  <c r="AE358" i="1"/>
  <c r="AD358" i="1"/>
  <c r="AC358" i="1"/>
  <c r="AB358" i="1"/>
  <c r="BL358" i="1" s="1"/>
  <c r="Q358" i="1"/>
  <c r="P358" i="1"/>
  <c r="BI358" i="1" s="1"/>
  <c r="O358" i="1"/>
  <c r="N358" i="1"/>
  <c r="BH358" i="1" s="1"/>
  <c r="M358" i="1"/>
  <c r="L358" i="1"/>
  <c r="K358" i="1"/>
  <c r="J358" i="1"/>
  <c r="BJ358" i="1" s="1"/>
  <c r="I358" i="1"/>
  <c r="H358" i="1"/>
  <c r="G358" i="1"/>
  <c r="F358" i="1"/>
  <c r="AY358" i="1" s="1"/>
  <c r="BM357" i="1"/>
  <c r="BI357" i="1"/>
  <c r="BF357" i="1"/>
  <c r="BC357" i="1"/>
  <c r="BB357" i="1"/>
  <c r="BA357" i="1"/>
  <c r="AZ357" i="1"/>
  <c r="AV357" i="1"/>
  <c r="AU357" i="1"/>
  <c r="AT357" i="1"/>
  <c r="AK357" i="1"/>
  <c r="AJ357" i="1"/>
  <c r="AI357" i="1"/>
  <c r="AH357" i="1"/>
  <c r="AG357" i="1"/>
  <c r="AF357" i="1"/>
  <c r="AE357" i="1"/>
  <c r="AD357" i="1"/>
  <c r="AC357" i="1"/>
  <c r="AB357" i="1"/>
  <c r="BL357" i="1" s="1"/>
  <c r="Q357" i="1"/>
  <c r="P357" i="1"/>
  <c r="O357" i="1"/>
  <c r="N357" i="1"/>
  <c r="BH357" i="1" s="1"/>
  <c r="M357" i="1"/>
  <c r="L357" i="1"/>
  <c r="BK357" i="1" s="1"/>
  <c r="K357" i="1"/>
  <c r="J357" i="1"/>
  <c r="BJ357" i="1" s="1"/>
  <c r="I357" i="1"/>
  <c r="H357" i="1"/>
  <c r="G357" i="1"/>
  <c r="F357" i="1"/>
  <c r="AY357" i="1" s="1"/>
  <c r="BU356" i="1"/>
  <c r="BM356" i="1"/>
  <c r="BH356" i="1"/>
  <c r="BF356" i="1"/>
  <c r="BC356" i="1"/>
  <c r="BB356" i="1"/>
  <c r="BA356" i="1"/>
  <c r="AZ356" i="1"/>
  <c r="AY356" i="1"/>
  <c r="AX356" i="1"/>
  <c r="AV356" i="1"/>
  <c r="AU356" i="1"/>
  <c r="AT356" i="1"/>
  <c r="AK356" i="1"/>
  <c r="AJ356" i="1"/>
  <c r="AI356" i="1"/>
  <c r="AH356" i="1"/>
  <c r="AG356" i="1"/>
  <c r="AF356" i="1"/>
  <c r="AE356" i="1"/>
  <c r="AD356" i="1"/>
  <c r="BL356" i="1" s="1"/>
  <c r="AC356" i="1"/>
  <c r="AB356" i="1"/>
  <c r="Q356" i="1"/>
  <c r="P356" i="1"/>
  <c r="BI356" i="1" s="1"/>
  <c r="O356" i="1"/>
  <c r="N356" i="1"/>
  <c r="M356" i="1"/>
  <c r="L356" i="1"/>
  <c r="BK356" i="1" s="1"/>
  <c r="K356" i="1"/>
  <c r="J356" i="1"/>
  <c r="BJ356" i="1" s="1"/>
  <c r="I356" i="1"/>
  <c r="H356" i="1"/>
  <c r="G356" i="1"/>
  <c r="F356" i="1"/>
  <c r="BU355" i="1"/>
  <c r="BM355" i="1"/>
  <c r="BK355" i="1"/>
  <c r="BF355" i="1"/>
  <c r="BC355" i="1"/>
  <c r="BB355" i="1"/>
  <c r="BA355" i="1"/>
  <c r="AZ355" i="1"/>
  <c r="AV355" i="1"/>
  <c r="AU355" i="1"/>
  <c r="AT355" i="1"/>
  <c r="AK355" i="1"/>
  <c r="AJ355" i="1"/>
  <c r="AI355" i="1"/>
  <c r="AH355" i="1"/>
  <c r="AG355" i="1"/>
  <c r="AF355" i="1"/>
  <c r="AE355" i="1"/>
  <c r="AD355" i="1"/>
  <c r="AC355" i="1"/>
  <c r="AB355" i="1"/>
  <c r="BL355" i="1" s="1"/>
  <c r="Q355" i="1"/>
  <c r="P355" i="1"/>
  <c r="BI355" i="1" s="1"/>
  <c r="O355" i="1"/>
  <c r="N355" i="1"/>
  <c r="BH355" i="1" s="1"/>
  <c r="M355" i="1"/>
  <c r="L355" i="1"/>
  <c r="K355" i="1"/>
  <c r="J355" i="1"/>
  <c r="BJ355" i="1" s="1"/>
  <c r="I355" i="1"/>
  <c r="H355" i="1"/>
  <c r="G355" i="1"/>
  <c r="F355" i="1"/>
  <c r="BU354" i="1"/>
  <c r="BM354" i="1"/>
  <c r="BH354" i="1"/>
  <c r="BF354" i="1"/>
  <c r="BC354" i="1"/>
  <c r="BB354" i="1"/>
  <c r="BA354" i="1"/>
  <c r="AZ354" i="1"/>
  <c r="AY354" i="1"/>
  <c r="AX354" i="1"/>
  <c r="AV354" i="1"/>
  <c r="AU354" i="1"/>
  <c r="AT354" i="1"/>
  <c r="AK354" i="1"/>
  <c r="AJ354" i="1"/>
  <c r="AI354" i="1"/>
  <c r="AH354" i="1"/>
  <c r="AG354" i="1"/>
  <c r="AF354" i="1"/>
  <c r="AE354" i="1"/>
  <c r="AD354" i="1"/>
  <c r="BL354" i="1" s="1"/>
  <c r="AC354" i="1"/>
  <c r="AB354" i="1"/>
  <c r="Q354" i="1"/>
  <c r="P354" i="1"/>
  <c r="BI354" i="1" s="1"/>
  <c r="O354" i="1"/>
  <c r="N354" i="1"/>
  <c r="M354" i="1"/>
  <c r="L354" i="1"/>
  <c r="BK354" i="1" s="1"/>
  <c r="K354" i="1"/>
  <c r="J354" i="1"/>
  <c r="BJ354" i="1" s="1"/>
  <c r="I354" i="1"/>
  <c r="H354" i="1"/>
  <c r="G354" i="1"/>
  <c r="F354" i="1"/>
  <c r="AW354" i="1" s="1"/>
  <c r="BU353" i="1"/>
  <c r="BM353" i="1"/>
  <c r="BF353" i="1"/>
  <c r="BC353" i="1"/>
  <c r="BB353" i="1"/>
  <c r="BA353" i="1"/>
  <c r="AZ353" i="1"/>
  <c r="AV353" i="1"/>
  <c r="AU353" i="1"/>
  <c r="AT353" i="1"/>
  <c r="AK353" i="1"/>
  <c r="AJ353" i="1"/>
  <c r="AI353" i="1"/>
  <c r="AH353" i="1"/>
  <c r="AG353" i="1"/>
  <c r="AF353" i="1"/>
  <c r="AE353" i="1"/>
  <c r="AD353" i="1"/>
  <c r="AC353" i="1"/>
  <c r="AB353" i="1"/>
  <c r="BL353" i="1" s="1"/>
  <c r="Q353" i="1"/>
  <c r="P353" i="1"/>
  <c r="BI353" i="1" s="1"/>
  <c r="O353" i="1"/>
  <c r="N353" i="1"/>
  <c r="BH353" i="1" s="1"/>
  <c r="M353" i="1"/>
  <c r="BK353" i="1" s="1"/>
  <c r="L353" i="1"/>
  <c r="K353" i="1"/>
  <c r="J353" i="1"/>
  <c r="BJ353" i="1" s="1"/>
  <c r="I353" i="1"/>
  <c r="H353" i="1"/>
  <c r="G353" i="1"/>
  <c r="F353" i="1"/>
  <c r="BU352" i="1"/>
  <c r="BM352" i="1"/>
  <c r="BH352" i="1"/>
  <c r="BF352" i="1"/>
  <c r="BC352" i="1"/>
  <c r="BB352" i="1"/>
  <c r="BA352" i="1"/>
  <c r="AZ352" i="1"/>
  <c r="AX352" i="1"/>
  <c r="AV352" i="1"/>
  <c r="AU352" i="1"/>
  <c r="AT352" i="1"/>
  <c r="AK352" i="1"/>
  <c r="AJ352" i="1"/>
  <c r="AI352" i="1"/>
  <c r="AH352" i="1"/>
  <c r="AG352" i="1"/>
  <c r="AF352" i="1"/>
  <c r="AE352" i="1"/>
  <c r="AD352" i="1"/>
  <c r="BL352" i="1" s="1"/>
  <c r="AC352" i="1"/>
  <c r="AB352" i="1"/>
  <c r="Q352" i="1"/>
  <c r="P352" i="1"/>
  <c r="BI352" i="1" s="1"/>
  <c r="O352" i="1"/>
  <c r="N352" i="1"/>
  <c r="M352" i="1"/>
  <c r="L352" i="1"/>
  <c r="BK352" i="1" s="1"/>
  <c r="K352" i="1"/>
  <c r="J352" i="1"/>
  <c r="BJ352" i="1" s="1"/>
  <c r="I352" i="1"/>
  <c r="H352" i="1"/>
  <c r="G352" i="1"/>
  <c r="F352" i="1"/>
  <c r="AW352" i="1" s="1"/>
  <c r="BU351" i="1"/>
  <c r="BM351" i="1"/>
  <c r="BF351" i="1"/>
  <c r="BC351" i="1"/>
  <c r="BB351" i="1"/>
  <c r="BA351" i="1"/>
  <c r="AZ351" i="1"/>
  <c r="AV351" i="1"/>
  <c r="AU351" i="1"/>
  <c r="AT351" i="1"/>
  <c r="AK351" i="1"/>
  <c r="AJ351" i="1"/>
  <c r="AI351" i="1"/>
  <c r="AH351" i="1"/>
  <c r="AG351" i="1"/>
  <c r="AF351" i="1"/>
  <c r="AE351" i="1"/>
  <c r="AD351" i="1"/>
  <c r="AC351" i="1"/>
  <c r="AB351" i="1"/>
  <c r="BL351" i="1" s="1"/>
  <c r="Q351" i="1"/>
  <c r="P351" i="1"/>
  <c r="BI351" i="1" s="1"/>
  <c r="O351" i="1"/>
  <c r="N351" i="1"/>
  <c r="BH351" i="1" s="1"/>
  <c r="M351" i="1"/>
  <c r="L351" i="1"/>
  <c r="BK351" i="1" s="1"/>
  <c r="K351" i="1"/>
  <c r="J351" i="1"/>
  <c r="BJ351" i="1" s="1"/>
  <c r="I351" i="1"/>
  <c r="H351" i="1"/>
  <c r="G351" i="1"/>
  <c r="F351" i="1"/>
  <c r="BM350" i="1"/>
  <c r="BH350" i="1"/>
  <c r="BF350" i="1"/>
  <c r="BC350" i="1"/>
  <c r="BB350" i="1"/>
  <c r="BA350" i="1"/>
  <c r="AZ350" i="1"/>
  <c r="AX350" i="1"/>
  <c r="AV350" i="1"/>
  <c r="AU350" i="1"/>
  <c r="AT350" i="1"/>
  <c r="AK350" i="1"/>
  <c r="AJ350" i="1"/>
  <c r="AI350" i="1"/>
  <c r="AH350" i="1"/>
  <c r="AG350" i="1"/>
  <c r="AF350" i="1"/>
  <c r="AE350" i="1"/>
  <c r="AD350" i="1"/>
  <c r="BL350" i="1" s="1"/>
  <c r="AC350" i="1"/>
  <c r="AB350" i="1"/>
  <c r="Q350" i="1"/>
  <c r="P350" i="1"/>
  <c r="BI350" i="1" s="1"/>
  <c r="O350" i="1"/>
  <c r="N350" i="1"/>
  <c r="M350" i="1"/>
  <c r="L350" i="1"/>
  <c r="BK350" i="1" s="1"/>
  <c r="K350" i="1"/>
  <c r="J350" i="1"/>
  <c r="BJ350" i="1" s="1"/>
  <c r="I350" i="1"/>
  <c r="H350" i="1"/>
  <c r="G350" i="1"/>
  <c r="F350" i="1"/>
  <c r="AW350" i="1" s="1"/>
  <c r="BU349" i="1"/>
  <c r="BM349" i="1"/>
  <c r="BH349" i="1"/>
  <c r="BF349" i="1"/>
  <c r="BC349" i="1"/>
  <c r="BB349" i="1"/>
  <c r="BA349" i="1"/>
  <c r="AZ349" i="1"/>
  <c r="AX349" i="1"/>
  <c r="AV349" i="1"/>
  <c r="AU349" i="1"/>
  <c r="AT349" i="1"/>
  <c r="AK349" i="1"/>
  <c r="AJ349" i="1"/>
  <c r="AI349" i="1"/>
  <c r="AH349" i="1"/>
  <c r="AG349" i="1"/>
  <c r="AF349" i="1"/>
  <c r="AE349" i="1"/>
  <c r="AD349" i="1"/>
  <c r="BL349" i="1" s="1"/>
  <c r="AC349" i="1"/>
  <c r="AB349" i="1"/>
  <c r="Q349" i="1"/>
  <c r="P349" i="1"/>
  <c r="BI349" i="1" s="1"/>
  <c r="O349" i="1"/>
  <c r="N349" i="1"/>
  <c r="M349" i="1"/>
  <c r="L349" i="1"/>
  <c r="BK349" i="1" s="1"/>
  <c r="K349" i="1"/>
  <c r="J349" i="1"/>
  <c r="BJ349" i="1" s="1"/>
  <c r="I349" i="1"/>
  <c r="H349" i="1"/>
  <c r="G349" i="1"/>
  <c r="F349" i="1"/>
  <c r="BU348" i="1"/>
  <c r="BM348" i="1"/>
  <c r="BF348" i="1"/>
  <c r="BC348" i="1"/>
  <c r="BB348" i="1"/>
  <c r="BA348" i="1"/>
  <c r="AZ348" i="1"/>
  <c r="AV348" i="1"/>
  <c r="AU348" i="1"/>
  <c r="AT348" i="1"/>
  <c r="AK348" i="1"/>
  <c r="AJ348" i="1"/>
  <c r="AI348" i="1"/>
  <c r="AH348" i="1"/>
  <c r="AG348" i="1"/>
  <c r="AF348" i="1"/>
  <c r="AE348" i="1"/>
  <c r="AD348" i="1"/>
  <c r="AC348" i="1"/>
  <c r="AB348" i="1"/>
  <c r="BL348" i="1" s="1"/>
  <c r="Q348" i="1"/>
  <c r="P348" i="1"/>
  <c r="BI348" i="1" s="1"/>
  <c r="O348" i="1"/>
  <c r="N348" i="1"/>
  <c r="BH348" i="1" s="1"/>
  <c r="M348" i="1"/>
  <c r="L348" i="1"/>
  <c r="BK348" i="1" s="1"/>
  <c r="K348" i="1"/>
  <c r="J348" i="1"/>
  <c r="BJ348" i="1" s="1"/>
  <c r="I348" i="1"/>
  <c r="H348" i="1"/>
  <c r="G348" i="1"/>
  <c r="F348" i="1"/>
  <c r="BU347" i="1"/>
  <c r="BM347" i="1"/>
  <c r="BL347" i="1"/>
  <c r="BH347" i="1"/>
  <c r="BF347" i="1"/>
  <c r="BC347" i="1"/>
  <c r="BB347" i="1"/>
  <c r="BA347" i="1"/>
  <c r="AZ347" i="1"/>
  <c r="AX347" i="1"/>
  <c r="AV347" i="1"/>
  <c r="AU347" i="1"/>
  <c r="AT347" i="1"/>
  <c r="AK347" i="1"/>
  <c r="AJ347" i="1"/>
  <c r="AI347" i="1"/>
  <c r="AH347" i="1"/>
  <c r="AG347" i="1"/>
  <c r="AF347" i="1"/>
  <c r="AE347" i="1"/>
  <c r="AD347" i="1"/>
  <c r="AC347" i="1"/>
  <c r="AB347" i="1"/>
  <c r="Q347" i="1"/>
  <c r="P347" i="1"/>
  <c r="BI347" i="1" s="1"/>
  <c r="O347" i="1"/>
  <c r="N347" i="1"/>
  <c r="M347" i="1"/>
  <c r="L347" i="1"/>
  <c r="BK347" i="1" s="1"/>
  <c r="K347" i="1"/>
  <c r="J347" i="1"/>
  <c r="BJ347" i="1" s="1"/>
  <c r="I347" i="1"/>
  <c r="H347" i="1"/>
  <c r="G347" i="1"/>
  <c r="F347" i="1"/>
  <c r="AW347" i="1" s="1"/>
  <c r="BU346" i="1"/>
  <c r="BM346" i="1"/>
  <c r="BJ346" i="1"/>
  <c r="BF346" i="1"/>
  <c r="BC346" i="1"/>
  <c r="BB346" i="1"/>
  <c r="BA346" i="1"/>
  <c r="AZ346" i="1"/>
  <c r="AV346" i="1"/>
  <c r="AU346" i="1"/>
  <c r="AT346" i="1"/>
  <c r="AK346" i="1"/>
  <c r="AJ346" i="1"/>
  <c r="AI346" i="1"/>
  <c r="AH346" i="1"/>
  <c r="AG346" i="1"/>
  <c r="AF346" i="1"/>
  <c r="AE346" i="1"/>
  <c r="AD346" i="1"/>
  <c r="AC346" i="1"/>
  <c r="AB346" i="1"/>
  <c r="BL346" i="1" s="1"/>
  <c r="Q346" i="1"/>
  <c r="P346" i="1"/>
  <c r="BI346" i="1" s="1"/>
  <c r="O346" i="1"/>
  <c r="N346" i="1"/>
  <c r="BH346" i="1" s="1"/>
  <c r="M346" i="1"/>
  <c r="L346" i="1"/>
  <c r="BK346" i="1" s="1"/>
  <c r="K346" i="1"/>
  <c r="J346" i="1"/>
  <c r="I346" i="1"/>
  <c r="H346" i="1"/>
  <c r="G346" i="1"/>
  <c r="F346" i="1"/>
  <c r="BU345" i="1"/>
  <c r="BM345" i="1"/>
  <c r="BH345" i="1"/>
  <c r="BF345" i="1"/>
  <c r="BC345" i="1"/>
  <c r="BB345" i="1"/>
  <c r="BA345" i="1"/>
  <c r="AZ345" i="1"/>
  <c r="AX345" i="1"/>
  <c r="AV345" i="1"/>
  <c r="AU345" i="1"/>
  <c r="AT345" i="1"/>
  <c r="AK345" i="1"/>
  <c r="AJ345" i="1"/>
  <c r="AI345" i="1"/>
  <c r="AH345" i="1"/>
  <c r="AG345" i="1"/>
  <c r="AF345" i="1"/>
  <c r="AE345" i="1"/>
  <c r="AD345" i="1"/>
  <c r="BL345" i="1" s="1"/>
  <c r="AC345" i="1"/>
  <c r="AB345" i="1"/>
  <c r="Q345" i="1"/>
  <c r="P345" i="1"/>
  <c r="BI345" i="1" s="1"/>
  <c r="O345" i="1"/>
  <c r="N345" i="1"/>
  <c r="M345" i="1"/>
  <c r="L345" i="1"/>
  <c r="BK345" i="1" s="1"/>
  <c r="K345" i="1"/>
  <c r="J345" i="1"/>
  <c r="BJ345" i="1" s="1"/>
  <c r="I345" i="1"/>
  <c r="H345" i="1"/>
  <c r="G345" i="1"/>
  <c r="F345" i="1"/>
  <c r="BU344" i="1"/>
  <c r="BM344" i="1"/>
  <c r="BF344" i="1"/>
  <c r="BC344" i="1"/>
  <c r="BB344" i="1"/>
  <c r="BA344" i="1"/>
  <c r="AZ344" i="1"/>
  <c r="AV344" i="1"/>
  <c r="AU344" i="1"/>
  <c r="AT344" i="1"/>
  <c r="AK344" i="1"/>
  <c r="AJ344" i="1"/>
  <c r="AI344" i="1"/>
  <c r="AH344" i="1"/>
  <c r="AG344" i="1"/>
  <c r="AF344" i="1"/>
  <c r="AE344" i="1"/>
  <c r="AD344" i="1"/>
  <c r="AC344" i="1"/>
  <c r="AB344" i="1"/>
  <c r="BL344" i="1" s="1"/>
  <c r="Q344" i="1"/>
  <c r="P344" i="1"/>
  <c r="BI344" i="1" s="1"/>
  <c r="O344" i="1"/>
  <c r="N344" i="1"/>
  <c r="BH344" i="1" s="1"/>
  <c r="M344" i="1"/>
  <c r="L344" i="1"/>
  <c r="BK344" i="1" s="1"/>
  <c r="K344" i="1"/>
  <c r="J344" i="1"/>
  <c r="BJ344" i="1" s="1"/>
  <c r="I344" i="1"/>
  <c r="H344" i="1"/>
  <c r="G344" i="1"/>
  <c r="F344" i="1"/>
  <c r="BM343" i="1"/>
  <c r="BL343" i="1"/>
  <c r="BH343" i="1"/>
  <c r="BF343" i="1"/>
  <c r="BC343" i="1"/>
  <c r="BB343" i="1"/>
  <c r="BA343" i="1"/>
  <c r="AZ343" i="1"/>
  <c r="AX343" i="1"/>
  <c r="AV343" i="1"/>
  <c r="AU343" i="1"/>
  <c r="AT343" i="1"/>
  <c r="AK343" i="1"/>
  <c r="AJ343" i="1"/>
  <c r="AI343" i="1"/>
  <c r="AH343" i="1"/>
  <c r="AG343" i="1"/>
  <c r="AF343" i="1"/>
  <c r="AE343" i="1"/>
  <c r="AD343" i="1"/>
  <c r="AC343" i="1"/>
  <c r="AB343" i="1"/>
  <c r="Q343" i="1"/>
  <c r="P343" i="1"/>
  <c r="BI343" i="1" s="1"/>
  <c r="O343" i="1"/>
  <c r="N343" i="1"/>
  <c r="M343" i="1"/>
  <c r="L343" i="1"/>
  <c r="BK343" i="1" s="1"/>
  <c r="K343" i="1"/>
  <c r="J343" i="1"/>
  <c r="BJ343" i="1" s="1"/>
  <c r="I343" i="1"/>
  <c r="H343" i="1"/>
  <c r="G343" i="1"/>
  <c r="F343" i="1"/>
  <c r="AW343" i="1" s="1"/>
  <c r="BU342" i="1"/>
  <c r="BM342" i="1"/>
  <c r="BL342" i="1"/>
  <c r="BF342" i="1"/>
  <c r="BC342" i="1"/>
  <c r="BB342" i="1"/>
  <c r="BA342" i="1"/>
  <c r="AZ342" i="1"/>
  <c r="AV342" i="1"/>
  <c r="AU342" i="1"/>
  <c r="AT342" i="1"/>
  <c r="AK342" i="1"/>
  <c r="AJ342" i="1"/>
  <c r="AI342" i="1"/>
  <c r="AH342" i="1"/>
  <c r="AG342" i="1"/>
  <c r="AF342" i="1"/>
  <c r="AE342" i="1"/>
  <c r="AD342" i="1"/>
  <c r="AC342" i="1"/>
  <c r="AB342" i="1"/>
  <c r="Q342" i="1"/>
  <c r="P342" i="1"/>
  <c r="BI342" i="1" s="1"/>
  <c r="O342" i="1"/>
  <c r="BH342" i="1" s="1"/>
  <c r="N342" i="1"/>
  <c r="M342" i="1"/>
  <c r="L342" i="1"/>
  <c r="BK342" i="1" s="1"/>
  <c r="K342" i="1"/>
  <c r="J342" i="1"/>
  <c r="I342" i="1"/>
  <c r="H342" i="1"/>
  <c r="G342" i="1"/>
  <c r="AX342" i="1" s="1"/>
  <c r="F342" i="1"/>
  <c r="BU341" i="1"/>
  <c r="BM341" i="1"/>
  <c r="BF341" i="1"/>
  <c r="BC341" i="1"/>
  <c r="BB341" i="1"/>
  <c r="BA341" i="1"/>
  <c r="AZ341" i="1"/>
  <c r="AY341" i="1"/>
  <c r="AV341" i="1"/>
  <c r="AU341" i="1"/>
  <c r="AT341" i="1"/>
  <c r="AK341" i="1"/>
  <c r="AJ341" i="1"/>
  <c r="AI341" i="1"/>
  <c r="AH341" i="1"/>
  <c r="AG341" i="1"/>
  <c r="AF341" i="1"/>
  <c r="AE341" i="1"/>
  <c r="AD341" i="1"/>
  <c r="AC341" i="1"/>
  <c r="AB341" i="1"/>
  <c r="Q341" i="1"/>
  <c r="BI341" i="1" s="1"/>
  <c r="P341" i="1"/>
  <c r="O341" i="1"/>
  <c r="N341" i="1"/>
  <c r="BH341" i="1" s="1"/>
  <c r="M341" i="1"/>
  <c r="L341" i="1"/>
  <c r="K341" i="1"/>
  <c r="J341" i="1"/>
  <c r="BJ341" i="1" s="1"/>
  <c r="I341" i="1"/>
  <c r="H341" i="1"/>
  <c r="G341" i="1"/>
  <c r="F341" i="1"/>
  <c r="BU340" i="1"/>
  <c r="BM340" i="1"/>
  <c r="BK340" i="1"/>
  <c r="BF340" i="1"/>
  <c r="BC340" i="1"/>
  <c r="BB340" i="1"/>
  <c r="BA340" i="1"/>
  <c r="AZ340" i="1"/>
  <c r="AV340" i="1"/>
  <c r="AU340" i="1"/>
  <c r="AT340" i="1"/>
  <c r="AK340" i="1"/>
  <c r="AJ340" i="1"/>
  <c r="AI340" i="1"/>
  <c r="AH340" i="1"/>
  <c r="AG340" i="1"/>
  <c r="AF340" i="1"/>
  <c r="AE340" i="1"/>
  <c r="AD340" i="1"/>
  <c r="AC340" i="1"/>
  <c r="AB340" i="1"/>
  <c r="BL340" i="1" s="1"/>
  <c r="Q340" i="1"/>
  <c r="P340" i="1"/>
  <c r="BI340" i="1" s="1"/>
  <c r="O340" i="1"/>
  <c r="N340" i="1"/>
  <c r="BH340" i="1" s="1"/>
  <c r="M340" i="1"/>
  <c r="L340" i="1"/>
  <c r="K340" i="1"/>
  <c r="J340" i="1"/>
  <c r="BJ340" i="1" s="1"/>
  <c r="I340" i="1"/>
  <c r="H340" i="1"/>
  <c r="G340" i="1"/>
  <c r="F340" i="1"/>
  <c r="BU339" i="1"/>
  <c r="BM339" i="1"/>
  <c r="BL339" i="1"/>
  <c r="BH339" i="1"/>
  <c r="BF339" i="1"/>
  <c r="BC339" i="1"/>
  <c r="BB339" i="1"/>
  <c r="BA339" i="1"/>
  <c r="AZ339" i="1"/>
  <c r="AX339" i="1"/>
  <c r="AV339" i="1"/>
  <c r="AU339" i="1"/>
  <c r="AT339" i="1"/>
  <c r="AK339" i="1"/>
  <c r="AJ339" i="1"/>
  <c r="AI339" i="1"/>
  <c r="AH339" i="1"/>
  <c r="AG339" i="1"/>
  <c r="AF339" i="1"/>
  <c r="AE339" i="1"/>
  <c r="AD339" i="1"/>
  <c r="AC339" i="1"/>
  <c r="AB339" i="1"/>
  <c r="Q339" i="1"/>
  <c r="P339" i="1"/>
  <c r="BI339" i="1" s="1"/>
  <c r="O339" i="1"/>
  <c r="N339" i="1"/>
  <c r="M339" i="1"/>
  <c r="L339" i="1"/>
  <c r="BK339" i="1" s="1"/>
  <c r="K339" i="1"/>
  <c r="J339" i="1"/>
  <c r="BJ339" i="1" s="1"/>
  <c r="I339" i="1"/>
  <c r="H339" i="1"/>
  <c r="G339" i="1"/>
  <c r="F339" i="1"/>
  <c r="BU338" i="1"/>
  <c r="BM338" i="1"/>
  <c r="BJ338" i="1"/>
  <c r="BF338" i="1"/>
  <c r="BC338" i="1"/>
  <c r="BB338" i="1"/>
  <c r="BA338" i="1"/>
  <c r="AZ338" i="1"/>
  <c r="AV338" i="1"/>
  <c r="AU338" i="1"/>
  <c r="AT338" i="1"/>
  <c r="AK338" i="1"/>
  <c r="AJ338" i="1"/>
  <c r="AI338" i="1"/>
  <c r="AH338" i="1"/>
  <c r="AG338" i="1"/>
  <c r="AF338" i="1"/>
  <c r="AE338" i="1"/>
  <c r="AD338" i="1"/>
  <c r="AC338" i="1"/>
  <c r="AB338" i="1"/>
  <c r="BL338" i="1" s="1"/>
  <c r="Q338" i="1"/>
  <c r="BI338" i="1" s="1"/>
  <c r="P338" i="1"/>
  <c r="O338" i="1"/>
  <c r="N338" i="1"/>
  <c r="BH338" i="1" s="1"/>
  <c r="M338" i="1"/>
  <c r="L338" i="1"/>
  <c r="BK338" i="1" s="1"/>
  <c r="K338" i="1"/>
  <c r="J338" i="1"/>
  <c r="I338" i="1"/>
  <c r="H338" i="1"/>
  <c r="G338" i="1"/>
  <c r="F338" i="1"/>
  <c r="BU337" i="1"/>
  <c r="BM337" i="1"/>
  <c r="BH337" i="1"/>
  <c r="BF337" i="1"/>
  <c r="BC337" i="1"/>
  <c r="BB337" i="1"/>
  <c r="BA337" i="1"/>
  <c r="AZ337" i="1"/>
  <c r="AX337" i="1"/>
  <c r="AV337" i="1"/>
  <c r="AU337" i="1"/>
  <c r="AT337" i="1"/>
  <c r="AK337" i="1"/>
  <c r="AJ337" i="1"/>
  <c r="AI337" i="1"/>
  <c r="AH337" i="1"/>
  <c r="AG337" i="1"/>
  <c r="AF337" i="1"/>
  <c r="AE337" i="1"/>
  <c r="AD337" i="1"/>
  <c r="BL337" i="1" s="1"/>
  <c r="AC337" i="1"/>
  <c r="AB337" i="1"/>
  <c r="Q337" i="1"/>
  <c r="P337" i="1"/>
  <c r="BI337" i="1" s="1"/>
  <c r="O337" i="1"/>
  <c r="N337" i="1"/>
  <c r="M337" i="1"/>
  <c r="L337" i="1"/>
  <c r="BK337" i="1" s="1"/>
  <c r="K337" i="1"/>
  <c r="J337" i="1"/>
  <c r="BJ337" i="1" s="1"/>
  <c r="I337" i="1"/>
  <c r="H337" i="1"/>
  <c r="G337" i="1"/>
  <c r="F337" i="1"/>
  <c r="BM336" i="1"/>
  <c r="BF336" i="1"/>
  <c r="BC336" i="1"/>
  <c r="BB336" i="1"/>
  <c r="BA336" i="1"/>
  <c r="AZ336" i="1"/>
  <c r="AV336" i="1"/>
  <c r="AU336" i="1"/>
  <c r="AT336" i="1"/>
  <c r="AK336" i="1"/>
  <c r="AJ336" i="1"/>
  <c r="AI336" i="1"/>
  <c r="AH336" i="1"/>
  <c r="AG336" i="1"/>
  <c r="AF336" i="1"/>
  <c r="AE336" i="1"/>
  <c r="AD336" i="1"/>
  <c r="AC336" i="1"/>
  <c r="AB336" i="1"/>
  <c r="BL336" i="1" s="1"/>
  <c r="Q336" i="1"/>
  <c r="BI336" i="1" s="1"/>
  <c r="P336" i="1"/>
  <c r="O336" i="1"/>
  <c r="N336" i="1"/>
  <c r="BH336" i="1" s="1"/>
  <c r="M336" i="1"/>
  <c r="L336" i="1"/>
  <c r="BK336" i="1" s="1"/>
  <c r="K336" i="1"/>
  <c r="J336" i="1"/>
  <c r="BJ336" i="1" s="1"/>
  <c r="I336" i="1"/>
  <c r="H336" i="1"/>
  <c r="G336" i="1"/>
  <c r="F336" i="1"/>
  <c r="BU335" i="1"/>
  <c r="BM335" i="1"/>
  <c r="BJ335" i="1"/>
  <c r="BF335" i="1"/>
  <c r="BC335" i="1"/>
  <c r="BB335" i="1"/>
  <c r="BA335" i="1"/>
  <c r="AZ335" i="1"/>
  <c r="AV335" i="1"/>
  <c r="AU335" i="1"/>
  <c r="AT335" i="1"/>
  <c r="AK335" i="1"/>
  <c r="AJ335" i="1"/>
  <c r="AI335" i="1"/>
  <c r="AH335" i="1"/>
  <c r="AG335" i="1"/>
  <c r="AF335" i="1"/>
  <c r="AE335" i="1"/>
  <c r="AD335" i="1"/>
  <c r="AC335" i="1"/>
  <c r="AB335" i="1"/>
  <c r="BL335" i="1" s="1"/>
  <c r="Q335" i="1"/>
  <c r="BI335" i="1" s="1"/>
  <c r="P335" i="1"/>
  <c r="O335" i="1"/>
  <c r="N335" i="1"/>
  <c r="BH335" i="1" s="1"/>
  <c r="M335" i="1"/>
  <c r="L335" i="1"/>
  <c r="BK335" i="1" s="1"/>
  <c r="K335" i="1"/>
  <c r="J335" i="1"/>
  <c r="I335" i="1"/>
  <c r="H335" i="1"/>
  <c r="G335" i="1"/>
  <c r="F335" i="1"/>
  <c r="BU334" i="1"/>
  <c r="BM334" i="1"/>
  <c r="BH334" i="1"/>
  <c r="BF334" i="1"/>
  <c r="BC334" i="1"/>
  <c r="BB334" i="1"/>
  <c r="BA334" i="1"/>
  <c r="AZ334" i="1"/>
  <c r="AX334" i="1"/>
  <c r="AV334" i="1"/>
  <c r="AU334" i="1"/>
  <c r="AT334" i="1"/>
  <c r="AK334" i="1"/>
  <c r="AJ334" i="1"/>
  <c r="AI334" i="1"/>
  <c r="AH334" i="1"/>
  <c r="AG334" i="1"/>
  <c r="AF334" i="1"/>
  <c r="AE334" i="1"/>
  <c r="AD334" i="1"/>
  <c r="BL334" i="1" s="1"/>
  <c r="AC334" i="1"/>
  <c r="AB334" i="1"/>
  <c r="Q334" i="1"/>
  <c r="P334" i="1"/>
  <c r="BI334" i="1" s="1"/>
  <c r="O334" i="1"/>
  <c r="N334" i="1"/>
  <c r="M334" i="1"/>
  <c r="L334" i="1"/>
  <c r="BK334" i="1" s="1"/>
  <c r="K334" i="1"/>
  <c r="J334" i="1"/>
  <c r="BJ334" i="1" s="1"/>
  <c r="I334" i="1"/>
  <c r="H334" i="1"/>
  <c r="G334" i="1"/>
  <c r="F334" i="1"/>
  <c r="BU333" i="1"/>
  <c r="BM333" i="1"/>
  <c r="BF333" i="1"/>
  <c r="BC333" i="1"/>
  <c r="BB333" i="1"/>
  <c r="BA333" i="1"/>
  <c r="AZ333" i="1"/>
  <c r="AV333" i="1"/>
  <c r="AU333" i="1"/>
  <c r="AT333" i="1"/>
  <c r="AK333" i="1"/>
  <c r="AJ333" i="1"/>
  <c r="AI333" i="1"/>
  <c r="AH333" i="1"/>
  <c r="AG333" i="1"/>
  <c r="AF333" i="1"/>
  <c r="AE333" i="1"/>
  <c r="AD333" i="1"/>
  <c r="AC333" i="1"/>
  <c r="AB333" i="1"/>
  <c r="BL333" i="1" s="1"/>
  <c r="Q333" i="1"/>
  <c r="BI333" i="1" s="1"/>
  <c r="P333" i="1"/>
  <c r="O333" i="1"/>
  <c r="N333" i="1"/>
  <c r="BH333" i="1" s="1"/>
  <c r="M333" i="1"/>
  <c r="L333" i="1"/>
  <c r="BK333" i="1" s="1"/>
  <c r="K333" i="1"/>
  <c r="J333" i="1"/>
  <c r="BJ333" i="1" s="1"/>
  <c r="I333" i="1"/>
  <c r="H333" i="1"/>
  <c r="G333" i="1"/>
  <c r="F333" i="1"/>
  <c r="BU332" i="1"/>
  <c r="BM332" i="1"/>
  <c r="BL332" i="1"/>
  <c r="BH332" i="1"/>
  <c r="BF332" i="1"/>
  <c r="BC332" i="1"/>
  <c r="BB332" i="1"/>
  <c r="BA332" i="1"/>
  <c r="AZ332" i="1"/>
  <c r="AX332" i="1"/>
  <c r="AV332" i="1"/>
  <c r="AU332" i="1"/>
  <c r="AT332" i="1"/>
  <c r="AK332" i="1"/>
  <c r="AJ332" i="1"/>
  <c r="AI332" i="1"/>
  <c r="AH332" i="1"/>
  <c r="AG332" i="1"/>
  <c r="AF332" i="1"/>
  <c r="AE332" i="1"/>
  <c r="AD332" i="1"/>
  <c r="AC332" i="1"/>
  <c r="AB332" i="1"/>
  <c r="Q332" i="1"/>
  <c r="P332" i="1"/>
  <c r="BI332" i="1" s="1"/>
  <c r="O332" i="1"/>
  <c r="N332" i="1"/>
  <c r="M332" i="1"/>
  <c r="L332" i="1"/>
  <c r="BK332" i="1" s="1"/>
  <c r="K332" i="1"/>
  <c r="J332" i="1"/>
  <c r="BJ332" i="1" s="1"/>
  <c r="I332" i="1"/>
  <c r="H332" i="1"/>
  <c r="G332" i="1"/>
  <c r="F332" i="1"/>
  <c r="BU331" i="1"/>
  <c r="BM331" i="1"/>
  <c r="BJ331" i="1"/>
  <c r="BF331" i="1"/>
  <c r="BC331" i="1"/>
  <c r="BB331" i="1"/>
  <c r="BA331" i="1"/>
  <c r="AZ331" i="1"/>
  <c r="AV331" i="1"/>
  <c r="AU331" i="1"/>
  <c r="AT331" i="1"/>
  <c r="AK331" i="1"/>
  <c r="AJ331" i="1"/>
  <c r="AI331" i="1"/>
  <c r="AH331" i="1"/>
  <c r="AG331" i="1"/>
  <c r="AF331" i="1"/>
  <c r="AE331" i="1"/>
  <c r="AD331" i="1"/>
  <c r="AC331" i="1"/>
  <c r="AB331" i="1"/>
  <c r="BL331" i="1" s="1"/>
  <c r="Q331" i="1"/>
  <c r="BI331" i="1" s="1"/>
  <c r="P331" i="1"/>
  <c r="O331" i="1"/>
  <c r="N331" i="1"/>
  <c r="BH331" i="1" s="1"/>
  <c r="M331" i="1"/>
  <c r="L331" i="1"/>
  <c r="BK331" i="1" s="1"/>
  <c r="K331" i="1"/>
  <c r="J331" i="1"/>
  <c r="I331" i="1"/>
  <c r="H331" i="1"/>
  <c r="G331" i="1"/>
  <c r="F331" i="1"/>
  <c r="BU330" i="1"/>
  <c r="BM330" i="1"/>
  <c r="BH330" i="1"/>
  <c r="BF330" i="1"/>
  <c r="BC330" i="1"/>
  <c r="BB330" i="1"/>
  <c r="BA330" i="1"/>
  <c r="AZ330" i="1"/>
  <c r="AX330" i="1"/>
  <c r="AV330" i="1"/>
  <c r="AU330" i="1"/>
  <c r="AT330" i="1"/>
  <c r="AK330" i="1"/>
  <c r="AJ330" i="1"/>
  <c r="AI330" i="1"/>
  <c r="AH330" i="1"/>
  <c r="AG330" i="1"/>
  <c r="AF330" i="1"/>
  <c r="AE330" i="1"/>
  <c r="AD330" i="1"/>
  <c r="BL330" i="1" s="1"/>
  <c r="AC330" i="1"/>
  <c r="AB330" i="1"/>
  <c r="Q330" i="1"/>
  <c r="P330" i="1"/>
  <c r="BI330" i="1" s="1"/>
  <c r="O330" i="1"/>
  <c r="N330" i="1"/>
  <c r="M330" i="1"/>
  <c r="L330" i="1"/>
  <c r="BK330" i="1" s="1"/>
  <c r="K330" i="1"/>
  <c r="J330" i="1"/>
  <c r="BJ330" i="1" s="1"/>
  <c r="I330" i="1"/>
  <c r="H330" i="1"/>
  <c r="G330" i="1"/>
  <c r="F330" i="1"/>
  <c r="BM329" i="1"/>
  <c r="BF329" i="1"/>
  <c r="BC329" i="1"/>
  <c r="BB329" i="1"/>
  <c r="BA329" i="1"/>
  <c r="AZ329" i="1"/>
  <c r="AV329" i="1"/>
  <c r="AU329" i="1"/>
  <c r="AT329" i="1"/>
  <c r="AK329" i="1"/>
  <c r="AJ329" i="1"/>
  <c r="AI329" i="1"/>
  <c r="AH329" i="1"/>
  <c r="AG329" i="1"/>
  <c r="AF329" i="1"/>
  <c r="AE329" i="1"/>
  <c r="AD329" i="1"/>
  <c r="AC329" i="1"/>
  <c r="AB329" i="1"/>
  <c r="BL329" i="1" s="1"/>
  <c r="Q329" i="1"/>
  <c r="BI329" i="1" s="1"/>
  <c r="P329" i="1"/>
  <c r="O329" i="1"/>
  <c r="N329" i="1"/>
  <c r="BH329" i="1" s="1"/>
  <c r="M329" i="1"/>
  <c r="L329" i="1"/>
  <c r="BK329" i="1" s="1"/>
  <c r="K329" i="1"/>
  <c r="J329" i="1"/>
  <c r="BJ329" i="1" s="1"/>
  <c r="I329" i="1"/>
  <c r="H329" i="1"/>
  <c r="G329" i="1"/>
  <c r="F329" i="1"/>
  <c r="BU328" i="1"/>
  <c r="BM328" i="1"/>
  <c r="BK328" i="1"/>
  <c r="BF328" i="1"/>
  <c r="BC328" i="1"/>
  <c r="BB328" i="1"/>
  <c r="BA328" i="1"/>
  <c r="AZ328" i="1"/>
  <c r="AV328" i="1"/>
  <c r="AU328" i="1"/>
  <c r="AT328" i="1"/>
  <c r="AK328" i="1"/>
  <c r="AJ328" i="1"/>
  <c r="AI328" i="1"/>
  <c r="AH328" i="1"/>
  <c r="AG328" i="1"/>
  <c r="AF328" i="1"/>
  <c r="AE328" i="1"/>
  <c r="AD328" i="1"/>
  <c r="AC328" i="1"/>
  <c r="AB328" i="1"/>
  <c r="Q328" i="1"/>
  <c r="P328" i="1"/>
  <c r="BI328" i="1" s="1"/>
  <c r="O328" i="1"/>
  <c r="N328" i="1"/>
  <c r="M328" i="1"/>
  <c r="L328" i="1"/>
  <c r="K328" i="1"/>
  <c r="J328" i="1"/>
  <c r="I328" i="1"/>
  <c r="H328" i="1"/>
  <c r="G328" i="1"/>
  <c r="F328" i="1"/>
  <c r="BU327" i="1"/>
  <c r="BM327" i="1"/>
  <c r="BI327" i="1"/>
  <c r="BH327" i="1"/>
  <c r="BF327" i="1"/>
  <c r="BC327" i="1"/>
  <c r="BB327" i="1"/>
  <c r="BA327" i="1"/>
  <c r="AZ327" i="1"/>
  <c r="AY327" i="1"/>
  <c r="AX327" i="1"/>
  <c r="AV327" i="1"/>
  <c r="AU327" i="1"/>
  <c r="AT327" i="1"/>
  <c r="AK327" i="1"/>
  <c r="AJ327" i="1"/>
  <c r="AI327" i="1"/>
  <c r="AH327" i="1"/>
  <c r="AG327" i="1"/>
  <c r="AF327" i="1"/>
  <c r="AE327" i="1"/>
  <c r="AD327" i="1"/>
  <c r="BL327" i="1" s="1"/>
  <c r="AC327" i="1"/>
  <c r="AB327" i="1"/>
  <c r="Q327" i="1"/>
  <c r="P327" i="1"/>
  <c r="O327" i="1"/>
  <c r="N327" i="1"/>
  <c r="M327" i="1"/>
  <c r="L327" i="1"/>
  <c r="BK327" i="1" s="1"/>
  <c r="K327" i="1"/>
  <c r="J327" i="1"/>
  <c r="BJ327" i="1" s="1"/>
  <c r="I327" i="1"/>
  <c r="H327" i="1"/>
  <c r="G327" i="1"/>
  <c r="F327" i="1"/>
  <c r="BU326" i="1"/>
  <c r="BM326" i="1"/>
  <c r="BK326" i="1"/>
  <c r="BF326" i="1"/>
  <c r="BC326" i="1"/>
  <c r="BB326" i="1"/>
  <c r="BA326" i="1"/>
  <c r="AZ326" i="1"/>
  <c r="AV326" i="1"/>
  <c r="AU326" i="1"/>
  <c r="AT326" i="1"/>
  <c r="AK326" i="1"/>
  <c r="AJ326" i="1"/>
  <c r="AI326" i="1"/>
  <c r="AH326" i="1"/>
  <c r="AG326" i="1"/>
  <c r="AF326" i="1"/>
  <c r="AE326" i="1"/>
  <c r="AD326" i="1"/>
  <c r="AC326" i="1"/>
  <c r="AB326" i="1"/>
  <c r="BL326" i="1" s="1"/>
  <c r="Q326" i="1"/>
  <c r="P326" i="1"/>
  <c r="BI326" i="1" s="1"/>
  <c r="O326" i="1"/>
  <c r="N326" i="1"/>
  <c r="BH326" i="1" s="1"/>
  <c r="M326" i="1"/>
  <c r="L326" i="1"/>
  <c r="K326" i="1"/>
  <c r="J326" i="1"/>
  <c r="BJ326" i="1" s="1"/>
  <c r="I326" i="1"/>
  <c r="H326" i="1"/>
  <c r="G326" i="1"/>
  <c r="AW326" i="1" s="1"/>
  <c r="F326" i="1"/>
  <c r="BU325" i="1"/>
  <c r="BM325" i="1"/>
  <c r="BH325" i="1"/>
  <c r="BF325" i="1"/>
  <c r="BC325" i="1"/>
  <c r="BB325" i="1"/>
  <c r="BA325" i="1"/>
  <c r="AZ325" i="1"/>
  <c r="AY325" i="1"/>
  <c r="AX325" i="1"/>
  <c r="AV325" i="1"/>
  <c r="AU325" i="1"/>
  <c r="AT325" i="1"/>
  <c r="AK325" i="1"/>
  <c r="AJ325" i="1"/>
  <c r="AI325" i="1"/>
  <c r="AH325" i="1"/>
  <c r="AG325" i="1"/>
  <c r="AF325" i="1"/>
  <c r="AE325" i="1"/>
  <c r="AD325" i="1"/>
  <c r="AC325" i="1"/>
  <c r="AB325" i="1"/>
  <c r="Q325" i="1"/>
  <c r="BI325" i="1" s="1"/>
  <c r="P325" i="1"/>
  <c r="O325" i="1"/>
  <c r="N325" i="1"/>
  <c r="M325" i="1"/>
  <c r="L325" i="1"/>
  <c r="K325" i="1"/>
  <c r="J325" i="1"/>
  <c r="BJ325" i="1" s="1"/>
  <c r="I325" i="1"/>
  <c r="H325" i="1"/>
  <c r="G325" i="1"/>
  <c r="F325" i="1"/>
  <c r="AW325" i="1" s="1"/>
  <c r="BU324" i="1"/>
  <c r="BM324" i="1"/>
  <c r="BK324" i="1"/>
  <c r="BF324" i="1"/>
  <c r="BC324" i="1"/>
  <c r="BB324" i="1"/>
  <c r="BA324" i="1"/>
  <c r="AZ324" i="1"/>
  <c r="AV324" i="1"/>
  <c r="AU324" i="1"/>
  <c r="AT324" i="1"/>
  <c r="AK324" i="1"/>
  <c r="AJ324" i="1"/>
  <c r="AI324" i="1"/>
  <c r="AH324" i="1"/>
  <c r="AG324" i="1"/>
  <c r="AF324" i="1"/>
  <c r="AE324" i="1"/>
  <c r="AD324" i="1"/>
  <c r="AC324" i="1"/>
  <c r="AB324" i="1"/>
  <c r="Q324" i="1"/>
  <c r="P324" i="1"/>
  <c r="BI324" i="1" s="1"/>
  <c r="O324" i="1"/>
  <c r="N324" i="1"/>
  <c r="M324" i="1"/>
  <c r="L324" i="1"/>
  <c r="K324" i="1"/>
  <c r="J324" i="1"/>
  <c r="I324" i="1"/>
  <c r="H324" i="1"/>
  <c r="G324" i="1"/>
  <c r="AW324" i="1" s="1"/>
  <c r="F324" i="1"/>
  <c r="BU323" i="1"/>
  <c r="BM323" i="1"/>
  <c r="BI323" i="1"/>
  <c r="BH323" i="1"/>
  <c r="BF323" i="1"/>
  <c r="BC323" i="1"/>
  <c r="BB323" i="1"/>
  <c r="BA323" i="1"/>
  <c r="AZ323" i="1"/>
  <c r="AY323" i="1"/>
  <c r="AX323" i="1"/>
  <c r="AV323" i="1"/>
  <c r="AU323" i="1"/>
  <c r="AT323" i="1"/>
  <c r="AK323" i="1"/>
  <c r="AJ323" i="1"/>
  <c r="AI323" i="1"/>
  <c r="AH323" i="1"/>
  <c r="AG323" i="1"/>
  <c r="AF323" i="1"/>
  <c r="AE323" i="1"/>
  <c r="AD323" i="1"/>
  <c r="BL323" i="1" s="1"/>
  <c r="AC323" i="1"/>
  <c r="AB323" i="1"/>
  <c r="Q323" i="1"/>
  <c r="P323" i="1"/>
  <c r="O323" i="1"/>
  <c r="N323" i="1"/>
  <c r="M323" i="1"/>
  <c r="L323" i="1"/>
  <c r="BK323" i="1" s="1"/>
  <c r="K323" i="1"/>
  <c r="J323" i="1"/>
  <c r="BJ323" i="1" s="1"/>
  <c r="I323" i="1"/>
  <c r="H323" i="1"/>
  <c r="G323" i="1"/>
  <c r="F323" i="1"/>
  <c r="BM322" i="1"/>
  <c r="BK322" i="1"/>
  <c r="BF322" i="1"/>
  <c r="BC322" i="1"/>
  <c r="BB322" i="1"/>
  <c r="BA322" i="1"/>
  <c r="AZ322" i="1"/>
  <c r="AV322" i="1"/>
  <c r="AU322" i="1"/>
  <c r="AT322" i="1"/>
  <c r="AK322" i="1"/>
  <c r="AJ322" i="1"/>
  <c r="AI322" i="1"/>
  <c r="AH322" i="1"/>
  <c r="AG322" i="1"/>
  <c r="AF322" i="1"/>
  <c r="AE322" i="1"/>
  <c r="AD322" i="1"/>
  <c r="AC322" i="1"/>
  <c r="AB322" i="1"/>
  <c r="Q322" i="1"/>
  <c r="P322" i="1"/>
  <c r="BI322" i="1" s="1"/>
  <c r="O322" i="1"/>
  <c r="N322" i="1"/>
  <c r="M322" i="1"/>
  <c r="L322" i="1"/>
  <c r="K322" i="1"/>
  <c r="J322" i="1"/>
  <c r="I322" i="1"/>
  <c r="H322" i="1"/>
  <c r="G322" i="1"/>
  <c r="AW322" i="1" s="1"/>
  <c r="F322" i="1"/>
  <c r="BU321" i="1"/>
  <c r="BM321" i="1"/>
  <c r="BK321" i="1"/>
  <c r="BF321" i="1"/>
  <c r="BC321" i="1"/>
  <c r="BB321" i="1"/>
  <c r="BA321" i="1"/>
  <c r="AZ321" i="1"/>
  <c r="AV321" i="1"/>
  <c r="AU321" i="1"/>
  <c r="AT321" i="1"/>
  <c r="AK321" i="1"/>
  <c r="AJ321" i="1"/>
  <c r="AI321" i="1"/>
  <c r="AH321" i="1"/>
  <c r="AG321" i="1"/>
  <c r="AF321" i="1"/>
  <c r="AE321" i="1"/>
  <c r="AD321" i="1"/>
  <c r="AC321" i="1"/>
  <c r="AB321" i="1"/>
  <c r="BL321" i="1" s="1"/>
  <c r="Q321" i="1"/>
  <c r="P321" i="1"/>
  <c r="BI321" i="1" s="1"/>
  <c r="O321" i="1"/>
  <c r="N321" i="1"/>
  <c r="BH321" i="1" s="1"/>
  <c r="M321" i="1"/>
  <c r="L321" i="1"/>
  <c r="K321" i="1"/>
  <c r="J321" i="1"/>
  <c r="BJ321" i="1" s="1"/>
  <c r="I321" i="1"/>
  <c r="H321" i="1"/>
  <c r="G321" i="1"/>
  <c r="AW321" i="1" s="1"/>
  <c r="F321" i="1"/>
  <c r="AY321" i="1" s="1"/>
  <c r="BU320" i="1"/>
  <c r="BM320" i="1"/>
  <c r="BH320" i="1"/>
  <c r="BF320" i="1"/>
  <c r="BC320" i="1"/>
  <c r="BB320" i="1"/>
  <c r="BA320" i="1"/>
  <c r="AZ320" i="1"/>
  <c r="AY320" i="1"/>
  <c r="AX320" i="1"/>
  <c r="AV320" i="1"/>
  <c r="AU320" i="1"/>
  <c r="AT320" i="1"/>
  <c r="AK320" i="1"/>
  <c r="AJ320" i="1"/>
  <c r="AI320" i="1"/>
  <c r="AH320" i="1"/>
  <c r="AG320" i="1"/>
  <c r="AF320" i="1"/>
  <c r="AE320" i="1"/>
  <c r="AD320" i="1"/>
  <c r="AC320" i="1"/>
  <c r="AB320" i="1"/>
  <c r="Q320" i="1"/>
  <c r="BI320" i="1" s="1"/>
  <c r="P320" i="1"/>
  <c r="O320" i="1"/>
  <c r="N320" i="1"/>
  <c r="M320" i="1"/>
  <c r="L320" i="1"/>
  <c r="K320" i="1"/>
  <c r="J320" i="1"/>
  <c r="BJ320" i="1" s="1"/>
  <c r="I320" i="1"/>
  <c r="H320" i="1"/>
  <c r="G320" i="1"/>
  <c r="F320" i="1"/>
  <c r="AW320" i="1" s="1"/>
  <c r="BU319" i="1"/>
  <c r="BM319" i="1"/>
  <c r="BK319" i="1"/>
  <c r="BF319" i="1"/>
  <c r="BC319" i="1"/>
  <c r="BB319" i="1"/>
  <c r="BA319" i="1"/>
  <c r="AZ319" i="1"/>
  <c r="AV319" i="1"/>
  <c r="AU319" i="1"/>
  <c r="AT319" i="1"/>
  <c r="AK319" i="1"/>
  <c r="AJ319" i="1"/>
  <c r="AI319" i="1"/>
  <c r="AH319" i="1"/>
  <c r="AG319" i="1"/>
  <c r="AF319" i="1"/>
  <c r="AE319" i="1"/>
  <c r="AD319" i="1"/>
  <c r="AC319" i="1"/>
  <c r="AB319" i="1"/>
  <c r="Q319" i="1"/>
  <c r="P319" i="1"/>
  <c r="BI319" i="1" s="1"/>
  <c r="O319" i="1"/>
  <c r="N319" i="1"/>
  <c r="M319" i="1"/>
  <c r="L319" i="1"/>
  <c r="K319" i="1"/>
  <c r="J319" i="1"/>
  <c r="I319" i="1"/>
  <c r="H319" i="1"/>
  <c r="G319" i="1"/>
  <c r="AW319" i="1" s="1"/>
  <c r="F319" i="1"/>
  <c r="BU318" i="1"/>
  <c r="BM318" i="1"/>
  <c r="BI318" i="1"/>
  <c r="BH318" i="1"/>
  <c r="BF318" i="1"/>
  <c r="BC318" i="1"/>
  <c r="BB318" i="1"/>
  <c r="BA318" i="1"/>
  <c r="AZ318" i="1"/>
  <c r="AY318" i="1"/>
  <c r="AX318" i="1"/>
  <c r="AV318" i="1"/>
  <c r="AU318" i="1"/>
  <c r="AT318" i="1"/>
  <c r="AK318" i="1"/>
  <c r="AJ318" i="1"/>
  <c r="AI318" i="1"/>
  <c r="AH318" i="1"/>
  <c r="AG318" i="1"/>
  <c r="AF318" i="1"/>
  <c r="AE318" i="1"/>
  <c r="AD318" i="1"/>
  <c r="BL318" i="1" s="1"/>
  <c r="AC318" i="1"/>
  <c r="AB318" i="1"/>
  <c r="Q318" i="1"/>
  <c r="P318" i="1"/>
  <c r="O318" i="1"/>
  <c r="N318" i="1"/>
  <c r="M318" i="1"/>
  <c r="L318" i="1"/>
  <c r="BK318" i="1" s="1"/>
  <c r="K318" i="1"/>
  <c r="J318" i="1"/>
  <c r="BJ318" i="1" s="1"/>
  <c r="I318" i="1"/>
  <c r="H318" i="1"/>
  <c r="G318" i="1"/>
  <c r="F318" i="1"/>
  <c r="BU317" i="1"/>
  <c r="BM317" i="1"/>
  <c r="BK317" i="1"/>
  <c r="BF317" i="1"/>
  <c r="BC317" i="1"/>
  <c r="BB317" i="1"/>
  <c r="BA317" i="1"/>
  <c r="AZ317" i="1"/>
  <c r="AV317" i="1"/>
  <c r="AU317" i="1"/>
  <c r="AT317" i="1"/>
  <c r="AK317" i="1"/>
  <c r="AJ317" i="1"/>
  <c r="AI317" i="1"/>
  <c r="AH317" i="1"/>
  <c r="AG317" i="1"/>
  <c r="AF317" i="1"/>
  <c r="AE317" i="1"/>
  <c r="AD317" i="1"/>
  <c r="AC317" i="1"/>
  <c r="AB317" i="1"/>
  <c r="BL317" i="1" s="1"/>
  <c r="Q317" i="1"/>
  <c r="P317" i="1"/>
  <c r="BI317" i="1" s="1"/>
  <c r="O317" i="1"/>
  <c r="N317" i="1"/>
  <c r="BH317" i="1" s="1"/>
  <c r="M317" i="1"/>
  <c r="L317" i="1"/>
  <c r="K317" i="1"/>
  <c r="J317" i="1"/>
  <c r="BJ317" i="1" s="1"/>
  <c r="I317" i="1"/>
  <c r="H317" i="1"/>
  <c r="G317" i="1"/>
  <c r="AW317" i="1" s="1"/>
  <c r="F317" i="1"/>
  <c r="BU316" i="1"/>
  <c r="BM316" i="1"/>
  <c r="BH316" i="1"/>
  <c r="BF316" i="1"/>
  <c r="BC316" i="1"/>
  <c r="BB316" i="1"/>
  <c r="BA316" i="1"/>
  <c r="AZ316" i="1"/>
  <c r="AY316" i="1"/>
  <c r="AX316" i="1"/>
  <c r="AV316" i="1"/>
  <c r="AU316" i="1"/>
  <c r="AT316" i="1"/>
  <c r="AK316" i="1"/>
  <c r="AJ316" i="1"/>
  <c r="AI316" i="1"/>
  <c r="AH316" i="1"/>
  <c r="AG316" i="1"/>
  <c r="AF316" i="1"/>
  <c r="AE316" i="1"/>
  <c r="AD316" i="1"/>
  <c r="AC316" i="1"/>
  <c r="AB316" i="1"/>
  <c r="Q316" i="1"/>
  <c r="BI316" i="1" s="1"/>
  <c r="P316" i="1"/>
  <c r="O316" i="1"/>
  <c r="N316" i="1"/>
  <c r="M316" i="1"/>
  <c r="L316" i="1"/>
  <c r="K316" i="1"/>
  <c r="J316" i="1"/>
  <c r="BJ316" i="1" s="1"/>
  <c r="I316" i="1"/>
  <c r="H316" i="1"/>
  <c r="G316" i="1"/>
  <c r="F316" i="1"/>
  <c r="AW316" i="1" s="1"/>
  <c r="BM315" i="1"/>
  <c r="BK315" i="1"/>
  <c r="BF315" i="1"/>
  <c r="BC315" i="1"/>
  <c r="BB315" i="1"/>
  <c r="BA315" i="1"/>
  <c r="AZ315" i="1"/>
  <c r="AV315" i="1"/>
  <c r="AU315" i="1"/>
  <c r="AT315" i="1"/>
  <c r="AK315" i="1"/>
  <c r="AJ315" i="1"/>
  <c r="AI315" i="1"/>
  <c r="AH315" i="1"/>
  <c r="AG315" i="1"/>
  <c r="AF315" i="1"/>
  <c r="AE315" i="1"/>
  <c r="AD315" i="1"/>
  <c r="AC315" i="1"/>
  <c r="AB315" i="1"/>
  <c r="BL315" i="1" s="1"/>
  <c r="Q315" i="1"/>
  <c r="P315" i="1"/>
  <c r="BI315" i="1" s="1"/>
  <c r="O315" i="1"/>
  <c r="N315" i="1"/>
  <c r="BH315" i="1" s="1"/>
  <c r="M315" i="1"/>
  <c r="L315" i="1"/>
  <c r="K315" i="1"/>
  <c r="J315" i="1"/>
  <c r="BJ315" i="1" s="1"/>
  <c r="I315" i="1"/>
  <c r="H315" i="1"/>
  <c r="G315" i="1"/>
  <c r="AW315" i="1" s="1"/>
  <c r="F315" i="1"/>
  <c r="BU314" i="1"/>
  <c r="BM314" i="1"/>
  <c r="BK314" i="1"/>
  <c r="BF314" i="1"/>
  <c r="BC314" i="1"/>
  <c r="BB314" i="1"/>
  <c r="BA314" i="1"/>
  <c r="AZ314" i="1"/>
  <c r="AV314" i="1"/>
  <c r="AU314" i="1"/>
  <c r="AT314" i="1"/>
  <c r="AK314" i="1"/>
  <c r="AJ314" i="1"/>
  <c r="AI314" i="1"/>
  <c r="AH314" i="1"/>
  <c r="AG314" i="1"/>
  <c r="AF314" i="1"/>
  <c r="AE314" i="1"/>
  <c r="AD314" i="1"/>
  <c r="AC314" i="1"/>
  <c r="AB314" i="1"/>
  <c r="Q314" i="1"/>
  <c r="P314" i="1"/>
  <c r="BI314" i="1" s="1"/>
  <c r="O314" i="1"/>
  <c r="N314" i="1"/>
  <c r="M314" i="1"/>
  <c r="L314" i="1"/>
  <c r="K314" i="1"/>
  <c r="J314" i="1"/>
  <c r="I314" i="1"/>
  <c r="H314" i="1"/>
  <c r="G314" i="1"/>
  <c r="F314" i="1"/>
  <c r="BU313" i="1"/>
  <c r="BM313" i="1"/>
  <c r="BI313" i="1"/>
  <c r="BH313" i="1"/>
  <c r="BF313" i="1"/>
  <c r="BC313" i="1"/>
  <c r="BB313" i="1"/>
  <c r="BA313" i="1"/>
  <c r="AZ313" i="1"/>
  <c r="AY313" i="1"/>
  <c r="AX313" i="1"/>
  <c r="AV313" i="1"/>
  <c r="AU313" i="1"/>
  <c r="AT313" i="1"/>
  <c r="AK313" i="1"/>
  <c r="AJ313" i="1"/>
  <c r="AI313" i="1"/>
  <c r="AH313" i="1"/>
  <c r="AG313" i="1"/>
  <c r="AF313" i="1"/>
  <c r="AE313" i="1"/>
  <c r="AD313" i="1"/>
  <c r="BL313" i="1" s="1"/>
  <c r="AC313" i="1"/>
  <c r="AB313" i="1"/>
  <c r="Q313" i="1"/>
  <c r="P313" i="1"/>
  <c r="O313" i="1"/>
  <c r="N313" i="1"/>
  <c r="M313" i="1"/>
  <c r="L313" i="1"/>
  <c r="BK313" i="1" s="1"/>
  <c r="K313" i="1"/>
  <c r="J313" i="1"/>
  <c r="BJ313" i="1" s="1"/>
  <c r="I313" i="1"/>
  <c r="H313" i="1"/>
  <c r="G313" i="1"/>
  <c r="F313" i="1"/>
  <c r="BU312" i="1"/>
  <c r="BM312" i="1"/>
  <c r="BK312" i="1"/>
  <c r="BF312" i="1"/>
  <c r="BC312" i="1"/>
  <c r="BB312" i="1"/>
  <c r="BA312" i="1"/>
  <c r="AZ312" i="1"/>
  <c r="AV312" i="1"/>
  <c r="AU312" i="1"/>
  <c r="AT312" i="1"/>
  <c r="AK312" i="1"/>
  <c r="AJ312" i="1"/>
  <c r="AI312" i="1"/>
  <c r="AH312" i="1"/>
  <c r="AG312" i="1"/>
  <c r="AF312" i="1"/>
  <c r="AE312" i="1"/>
  <c r="AD312" i="1"/>
  <c r="AC312" i="1"/>
  <c r="AB312" i="1"/>
  <c r="BL312" i="1" s="1"/>
  <c r="Q312" i="1"/>
  <c r="P312" i="1"/>
  <c r="BI312" i="1" s="1"/>
  <c r="O312" i="1"/>
  <c r="N312" i="1"/>
  <c r="BH312" i="1" s="1"/>
  <c r="M312" i="1"/>
  <c r="L312" i="1"/>
  <c r="K312" i="1"/>
  <c r="J312" i="1"/>
  <c r="BJ312" i="1" s="1"/>
  <c r="I312" i="1"/>
  <c r="H312" i="1"/>
  <c r="G312" i="1"/>
  <c r="AW312" i="1" s="1"/>
  <c r="F312" i="1"/>
  <c r="BU311" i="1"/>
  <c r="BM311" i="1"/>
  <c r="BH311" i="1"/>
  <c r="BF311" i="1"/>
  <c r="BC311" i="1"/>
  <c r="BB311" i="1"/>
  <c r="BA311" i="1"/>
  <c r="AZ311" i="1"/>
  <c r="AY311" i="1"/>
  <c r="AX311" i="1"/>
  <c r="AV311" i="1"/>
  <c r="AU311" i="1"/>
  <c r="AT311" i="1"/>
  <c r="AK311" i="1"/>
  <c r="AJ311" i="1"/>
  <c r="AI311" i="1"/>
  <c r="AH311" i="1"/>
  <c r="AG311" i="1"/>
  <c r="AF311" i="1"/>
  <c r="AE311" i="1"/>
  <c r="AD311" i="1"/>
  <c r="AC311" i="1"/>
  <c r="AB311" i="1"/>
  <c r="Q311" i="1"/>
  <c r="BI311" i="1" s="1"/>
  <c r="P311" i="1"/>
  <c r="O311" i="1"/>
  <c r="N311" i="1"/>
  <c r="M311" i="1"/>
  <c r="L311" i="1"/>
  <c r="K311" i="1"/>
  <c r="J311" i="1"/>
  <c r="BJ311" i="1" s="1"/>
  <c r="I311" i="1"/>
  <c r="H311" i="1"/>
  <c r="G311" i="1"/>
  <c r="F311" i="1"/>
  <c r="AW311" i="1" s="1"/>
  <c r="BU310" i="1"/>
  <c r="BM310" i="1"/>
  <c r="BK310" i="1"/>
  <c r="BF310" i="1"/>
  <c r="BC310" i="1"/>
  <c r="BB310" i="1"/>
  <c r="BA310" i="1"/>
  <c r="AZ310" i="1"/>
  <c r="AV310" i="1"/>
  <c r="AU310" i="1"/>
  <c r="AT310" i="1"/>
  <c r="AK310" i="1"/>
  <c r="AJ310" i="1"/>
  <c r="AI310" i="1"/>
  <c r="AH310" i="1"/>
  <c r="AG310" i="1"/>
  <c r="AF310" i="1"/>
  <c r="AE310" i="1"/>
  <c r="AD310" i="1"/>
  <c r="AC310" i="1"/>
  <c r="AB310" i="1"/>
  <c r="Q310" i="1"/>
  <c r="P310" i="1"/>
  <c r="BI310" i="1" s="1"/>
  <c r="O310" i="1"/>
  <c r="N310" i="1"/>
  <c r="M310" i="1"/>
  <c r="L310" i="1"/>
  <c r="K310" i="1"/>
  <c r="J310" i="1"/>
  <c r="I310" i="1"/>
  <c r="H310" i="1"/>
  <c r="G310" i="1"/>
  <c r="AW310" i="1" s="1"/>
  <c r="F310" i="1"/>
  <c r="BU309" i="1"/>
  <c r="BM309" i="1"/>
  <c r="BI309" i="1"/>
  <c r="BH309" i="1"/>
  <c r="BF309" i="1"/>
  <c r="BC309" i="1"/>
  <c r="BB309" i="1"/>
  <c r="BA309" i="1"/>
  <c r="AZ309" i="1"/>
  <c r="AY309" i="1"/>
  <c r="AX309" i="1"/>
  <c r="AV309" i="1"/>
  <c r="AU309" i="1"/>
  <c r="AT309" i="1"/>
  <c r="AK309" i="1"/>
  <c r="AJ309" i="1"/>
  <c r="AI309" i="1"/>
  <c r="AH309" i="1"/>
  <c r="AG309" i="1"/>
  <c r="AF309" i="1"/>
  <c r="AE309" i="1"/>
  <c r="AD309" i="1"/>
  <c r="BL309" i="1" s="1"/>
  <c r="AC309" i="1"/>
  <c r="AB309" i="1"/>
  <c r="Q309" i="1"/>
  <c r="P309" i="1"/>
  <c r="O309" i="1"/>
  <c r="N309" i="1"/>
  <c r="M309" i="1"/>
  <c r="L309" i="1"/>
  <c r="BK309" i="1" s="1"/>
  <c r="K309" i="1"/>
  <c r="J309" i="1"/>
  <c r="BJ309" i="1" s="1"/>
  <c r="I309" i="1"/>
  <c r="H309" i="1"/>
  <c r="G309" i="1"/>
  <c r="F309" i="1"/>
  <c r="BM308" i="1"/>
  <c r="BK308" i="1"/>
  <c r="BF308" i="1"/>
  <c r="BC308" i="1"/>
  <c r="BB308" i="1"/>
  <c r="BA308" i="1"/>
  <c r="AZ308" i="1"/>
  <c r="AV308" i="1"/>
  <c r="AU308" i="1"/>
  <c r="AT308" i="1"/>
  <c r="AK308" i="1"/>
  <c r="AJ308" i="1"/>
  <c r="AI308" i="1"/>
  <c r="AH308" i="1"/>
  <c r="AG308" i="1"/>
  <c r="AF308" i="1"/>
  <c r="AE308" i="1"/>
  <c r="AD308" i="1"/>
  <c r="AC308" i="1"/>
  <c r="AB308" i="1"/>
  <c r="Q308" i="1"/>
  <c r="P308" i="1"/>
  <c r="BI308" i="1" s="1"/>
  <c r="O308" i="1"/>
  <c r="N308" i="1"/>
  <c r="M308" i="1"/>
  <c r="L308" i="1"/>
  <c r="K308" i="1"/>
  <c r="J308" i="1"/>
  <c r="I308" i="1"/>
  <c r="H308" i="1"/>
  <c r="G308" i="1"/>
  <c r="AW308" i="1" s="1"/>
  <c r="F308" i="1"/>
  <c r="BU307" i="1"/>
  <c r="BM307" i="1"/>
  <c r="BK307" i="1"/>
  <c r="BF307" i="1"/>
  <c r="BC307" i="1"/>
  <c r="BB307" i="1"/>
  <c r="BA307" i="1"/>
  <c r="AZ307" i="1"/>
  <c r="AV307" i="1"/>
  <c r="AU307" i="1"/>
  <c r="AT307" i="1"/>
  <c r="AK307" i="1"/>
  <c r="AJ307" i="1"/>
  <c r="AI307" i="1"/>
  <c r="AH307" i="1"/>
  <c r="AG307" i="1"/>
  <c r="AF307" i="1"/>
  <c r="AE307" i="1"/>
  <c r="AD307" i="1"/>
  <c r="AC307" i="1"/>
  <c r="AB307" i="1"/>
  <c r="BL307" i="1" s="1"/>
  <c r="Q307" i="1"/>
  <c r="P307" i="1"/>
  <c r="BI307" i="1" s="1"/>
  <c r="O307" i="1"/>
  <c r="N307" i="1"/>
  <c r="BH307" i="1" s="1"/>
  <c r="M307" i="1"/>
  <c r="L307" i="1"/>
  <c r="K307" i="1"/>
  <c r="J307" i="1"/>
  <c r="BJ307" i="1" s="1"/>
  <c r="I307" i="1"/>
  <c r="H307" i="1"/>
  <c r="G307" i="1"/>
  <c r="AW307" i="1" s="1"/>
  <c r="F307" i="1"/>
  <c r="AY307" i="1" s="1"/>
  <c r="BU306" i="1"/>
  <c r="BM306" i="1"/>
  <c r="BH306" i="1"/>
  <c r="BF306" i="1"/>
  <c r="BC306" i="1"/>
  <c r="BB306" i="1"/>
  <c r="BA306" i="1"/>
  <c r="AZ306" i="1"/>
  <c r="AY306" i="1"/>
  <c r="AX306" i="1"/>
  <c r="AV306" i="1"/>
  <c r="AU306" i="1"/>
  <c r="AT306" i="1"/>
  <c r="AK306" i="1"/>
  <c r="AJ306" i="1"/>
  <c r="AI306" i="1"/>
  <c r="AH306" i="1"/>
  <c r="AG306" i="1"/>
  <c r="AF306" i="1"/>
  <c r="AE306" i="1"/>
  <c r="AD306" i="1"/>
  <c r="AC306" i="1"/>
  <c r="AB306" i="1"/>
  <c r="Q306" i="1"/>
  <c r="BI306" i="1" s="1"/>
  <c r="P306" i="1"/>
  <c r="O306" i="1"/>
  <c r="N306" i="1"/>
  <c r="M306" i="1"/>
  <c r="L306" i="1"/>
  <c r="K306" i="1"/>
  <c r="J306" i="1"/>
  <c r="BJ306" i="1" s="1"/>
  <c r="I306" i="1"/>
  <c r="H306" i="1"/>
  <c r="G306" i="1"/>
  <c r="F306" i="1"/>
  <c r="AW306" i="1" s="1"/>
  <c r="BU305" i="1"/>
  <c r="BM305" i="1"/>
  <c r="BK305" i="1"/>
  <c r="BF305" i="1"/>
  <c r="BC305" i="1"/>
  <c r="BB305" i="1"/>
  <c r="BA305" i="1"/>
  <c r="AZ305" i="1"/>
  <c r="AV305" i="1"/>
  <c r="AU305" i="1"/>
  <c r="AT305" i="1"/>
  <c r="AK305" i="1"/>
  <c r="AJ305" i="1"/>
  <c r="AI305" i="1"/>
  <c r="AH305" i="1"/>
  <c r="AG305" i="1"/>
  <c r="AF305" i="1"/>
  <c r="AE305" i="1"/>
  <c r="AD305" i="1"/>
  <c r="AC305" i="1"/>
  <c r="AB305" i="1"/>
  <c r="Q305" i="1"/>
  <c r="P305" i="1"/>
  <c r="BI305" i="1" s="1"/>
  <c r="O305" i="1"/>
  <c r="N305" i="1"/>
  <c r="M305" i="1"/>
  <c r="L305" i="1"/>
  <c r="K305" i="1"/>
  <c r="J305" i="1"/>
  <c r="I305" i="1"/>
  <c r="H305" i="1"/>
  <c r="G305" i="1"/>
  <c r="AW305" i="1" s="1"/>
  <c r="F305" i="1"/>
  <c r="BU304" i="1"/>
  <c r="BM304" i="1"/>
  <c r="BH304" i="1"/>
  <c r="BF304" i="1"/>
  <c r="BC304" i="1"/>
  <c r="BB304" i="1"/>
  <c r="BA304" i="1"/>
  <c r="AZ304" i="1"/>
  <c r="AY304" i="1"/>
  <c r="AX304" i="1"/>
  <c r="AV304" i="1"/>
  <c r="AU304" i="1"/>
  <c r="AT304" i="1"/>
  <c r="AK304" i="1"/>
  <c r="AJ304" i="1"/>
  <c r="AI304" i="1"/>
  <c r="AH304" i="1"/>
  <c r="AG304" i="1"/>
  <c r="AF304" i="1"/>
  <c r="AE304" i="1"/>
  <c r="AD304" i="1"/>
  <c r="BL304" i="1" s="1"/>
  <c r="AC304" i="1"/>
  <c r="AB304" i="1"/>
  <c r="Q304" i="1"/>
  <c r="BI304" i="1" s="1"/>
  <c r="P304" i="1"/>
  <c r="O304" i="1"/>
  <c r="N304" i="1"/>
  <c r="M304" i="1"/>
  <c r="L304" i="1"/>
  <c r="BK304" i="1" s="1"/>
  <c r="K304" i="1"/>
  <c r="J304" i="1"/>
  <c r="BJ304" i="1" s="1"/>
  <c r="I304" i="1"/>
  <c r="H304" i="1"/>
  <c r="G304" i="1"/>
  <c r="F304" i="1"/>
  <c r="BU303" i="1"/>
  <c r="BM303" i="1"/>
  <c r="BK303" i="1"/>
  <c r="BF303" i="1"/>
  <c r="BC303" i="1"/>
  <c r="BB303" i="1"/>
  <c r="BA303" i="1"/>
  <c r="AZ303" i="1"/>
  <c r="AV303" i="1"/>
  <c r="AU303" i="1"/>
  <c r="AT303" i="1"/>
  <c r="AK303" i="1"/>
  <c r="AJ303" i="1"/>
  <c r="AI303" i="1"/>
  <c r="AH303" i="1"/>
  <c r="AG303" i="1"/>
  <c r="AF303" i="1"/>
  <c r="AE303" i="1"/>
  <c r="AD303" i="1"/>
  <c r="AC303" i="1"/>
  <c r="AB303" i="1"/>
  <c r="BL303" i="1" s="1"/>
  <c r="Q303" i="1"/>
  <c r="P303" i="1"/>
  <c r="BI303" i="1" s="1"/>
  <c r="O303" i="1"/>
  <c r="N303" i="1"/>
  <c r="BH303" i="1" s="1"/>
  <c r="M303" i="1"/>
  <c r="L303" i="1"/>
  <c r="K303" i="1"/>
  <c r="J303" i="1"/>
  <c r="BJ303" i="1" s="1"/>
  <c r="I303" i="1"/>
  <c r="H303" i="1"/>
  <c r="G303" i="1"/>
  <c r="AW303" i="1" s="1"/>
  <c r="F303" i="1"/>
  <c r="BU302" i="1"/>
  <c r="BM302" i="1"/>
  <c r="BF302" i="1"/>
  <c r="BC302" i="1"/>
  <c r="BB302" i="1"/>
  <c r="BA302" i="1"/>
  <c r="AZ302" i="1"/>
  <c r="AY302" i="1"/>
  <c r="AV302" i="1"/>
  <c r="AU302" i="1"/>
  <c r="AT302" i="1"/>
  <c r="AK302" i="1"/>
  <c r="AJ302" i="1"/>
  <c r="AI302" i="1"/>
  <c r="AH302" i="1"/>
  <c r="AG302" i="1"/>
  <c r="AF302" i="1"/>
  <c r="AE302" i="1"/>
  <c r="AD302" i="1"/>
  <c r="BL302" i="1" s="1"/>
  <c r="AC302" i="1"/>
  <c r="AB302" i="1"/>
  <c r="Q302" i="1"/>
  <c r="BI302" i="1" s="1"/>
  <c r="P302" i="1"/>
  <c r="O302" i="1"/>
  <c r="N302" i="1"/>
  <c r="BH302" i="1" s="1"/>
  <c r="M302" i="1"/>
  <c r="L302" i="1"/>
  <c r="BK302" i="1" s="1"/>
  <c r="K302" i="1"/>
  <c r="J302" i="1"/>
  <c r="BJ302" i="1" s="1"/>
  <c r="I302" i="1"/>
  <c r="H302" i="1"/>
  <c r="G302" i="1"/>
  <c r="F302" i="1"/>
  <c r="AX302" i="1" s="1"/>
  <c r="BM301" i="1"/>
  <c r="BK301" i="1"/>
  <c r="BF301" i="1"/>
  <c r="BC301" i="1"/>
  <c r="BB301" i="1"/>
  <c r="BA301" i="1"/>
  <c r="AZ301" i="1"/>
  <c r="AV301" i="1"/>
  <c r="AU301" i="1"/>
  <c r="AT301" i="1"/>
  <c r="AK301" i="1"/>
  <c r="AJ301" i="1"/>
  <c r="AI301" i="1"/>
  <c r="AH301" i="1"/>
  <c r="AG301" i="1"/>
  <c r="AF301" i="1"/>
  <c r="AE301" i="1"/>
  <c r="AD301" i="1"/>
  <c r="AC301" i="1"/>
  <c r="BL301" i="1" s="1"/>
  <c r="AB301" i="1"/>
  <c r="Q301" i="1"/>
  <c r="P301" i="1"/>
  <c r="BI301" i="1" s="1"/>
  <c r="O301" i="1"/>
  <c r="BH301" i="1" s="1"/>
  <c r="N301" i="1"/>
  <c r="M301" i="1"/>
  <c r="L301" i="1"/>
  <c r="K301" i="1"/>
  <c r="J301" i="1"/>
  <c r="I301" i="1"/>
  <c r="H301" i="1"/>
  <c r="G301" i="1"/>
  <c r="AX301" i="1" s="1"/>
  <c r="F301" i="1"/>
  <c r="BU300" i="1"/>
  <c r="BM300" i="1"/>
  <c r="BH300" i="1"/>
  <c r="BF300" i="1"/>
  <c r="BC300" i="1"/>
  <c r="BB300" i="1"/>
  <c r="BA300" i="1"/>
  <c r="AZ300" i="1"/>
  <c r="AV300" i="1"/>
  <c r="AU300" i="1"/>
  <c r="AT300" i="1"/>
  <c r="AK300" i="1"/>
  <c r="AJ300" i="1"/>
  <c r="AI300" i="1"/>
  <c r="AH300" i="1"/>
  <c r="AG300" i="1"/>
  <c r="AF300" i="1"/>
  <c r="AE300" i="1"/>
  <c r="AD300" i="1"/>
  <c r="BL300" i="1" s="1"/>
  <c r="AC300" i="1"/>
  <c r="AB300" i="1"/>
  <c r="Q300" i="1"/>
  <c r="P300" i="1"/>
  <c r="BI300" i="1" s="1"/>
  <c r="O300" i="1"/>
  <c r="N300" i="1"/>
  <c r="M300" i="1"/>
  <c r="L300" i="1"/>
  <c r="BK300" i="1" s="1"/>
  <c r="K300" i="1"/>
  <c r="J300" i="1"/>
  <c r="BJ300" i="1" s="1"/>
  <c r="I300" i="1"/>
  <c r="H300" i="1"/>
  <c r="G300" i="1"/>
  <c r="F300" i="1"/>
  <c r="BU299" i="1"/>
  <c r="BM299" i="1"/>
  <c r="BL299" i="1"/>
  <c r="BF299" i="1"/>
  <c r="BC299" i="1"/>
  <c r="BB299" i="1"/>
  <c r="BA299" i="1"/>
  <c r="AZ299" i="1"/>
  <c r="AX299" i="1"/>
  <c r="AV299" i="1"/>
  <c r="AU299" i="1"/>
  <c r="AT299" i="1"/>
  <c r="AK299" i="1"/>
  <c r="AJ299" i="1"/>
  <c r="AI299" i="1"/>
  <c r="AH299" i="1"/>
  <c r="AG299" i="1"/>
  <c r="AF299" i="1"/>
  <c r="AE299" i="1"/>
  <c r="AD299" i="1"/>
  <c r="AC299" i="1"/>
  <c r="AB299" i="1"/>
  <c r="Q299" i="1"/>
  <c r="P299" i="1"/>
  <c r="BI299" i="1" s="1"/>
  <c r="O299" i="1"/>
  <c r="N299" i="1"/>
  <c r="BH299" i="1" s="1"/>
  <c r="M299" i="1"/>
  <c r="L299" i="1"/>
  <c r="BK299" i="1" s="1"/>
  <c r="K299" i="1"/>
  <c r="J299" i="1"/>
  <c r="BJ299" i="1" s="1"/>
  <c r="I299" i="1"/>
  <c r="H299" i="1"/>
  <c r="G299" i="1"/>
  <c r="F299" i="1"/>
  <c r="BU298" i="1"/>
  <c r="BM298" i="1"/>
  <c r="BH298" i="1"/>
  <c r="BF298" i="1"/>
  <c r="BC298" i="1"/>
  <c r="BB298" i="1"/>
  <c r="BA298" i="1"/>
  <c r="AZ298" i="1"/>
  <c r="AV298" i="1"/>
  <c r="AU298" i="1"/>
  <c r="AT298" i="1"/>
  <c r="AK298" i="1"/>
  <c r="AJ298" i="1"/>
  <c r="AI298" i="1"/>
  <c r="AH298" i="1"/>
  <c r="AG298" i="1"/>
  <c r="AF298" i="1"/>
  <c r="AE298" i="1"/>
  <c r="AD298" i="1"/>
  <c r="AC298" i="1"/>
  <c r="AB298" i="1"/>
  <c r="BL298" i="1" s="1"/>
  <c r="Q298" i="1"/>
  <c r="P298" i="1"/>
  <c r="BI298" i="1" s="1"/>
  <c r="O298" i="1"/>
  <c r="N298" i="1"/>
  <c r="M298" i="1"/>
  <c r="L298" i="1"/>
  <c r="BK298" i="1" s="1"/>
  <c r="K298" i="1"/>
  <c r="J298" i="1"/>
  <c r="BJ298" i="1" s="1"/>
  <c r="I298" i="1"/>
  <c r="H298" i="1"/>
  <c r="G298" i="1"/>
  <c r="F298" i="1"/>
  <c r="BU297" i="1"/>
  <c r="BM297" i="1"/>
  <c r="BL297" i="1"/>
  <c r="BF297" i="1"/>
  <c r="BC297" i="1"/>
  <c r="BB297" i="1"/>
  <c r="BA297" i="1"/>
  <c r="AZ297" i="1"/>
  <c r="AX297" i="1"/>
  <c r="AV297" i="1"/>
  <c r="AU297" i="1"/>
  <c r="AT297" i="1"/>
  <c r="AK297" i="1"/>
  <c r="AJ297" i="1"/>
  <c r="AI297" i="1"/>
  <c r="AH297" i="1"/>
  <c r="AG297" i="1"/>
  <c r="AF297" i="1"/>
  <c r="AE297" i="1"/>
  <c r="AD297" i="1"/>
  <c r="AC297" i="1"/>
  <c r="AB297" i="1"/>
  <c r="Q297" i="1"/>
  <c r="P297" i="1"/>
  <c r="BI297" i="1" s="1"/>
  <c r="O297" i="1"/>
  <c r="N297" i="1"/>
  <c r="BH297" i="1" s="1"/>
  <c r="M297" i="1"/>
  <c r="L297" i="1"/>
  <c r="BK297" i="1" s="1"/>
  <c r="K297" i="1"/>
  <c r="BJ297" i="1" s="1"/>
  <c r="J297" i="1"/>
  <c r="I297" i="1"/>
  <c r="H297" i="1"/>
  <c r="G297" i="1"/>
  <c r="AW297" i="1" s="1"/>
  <c r="F297" i="1"/>
  <c r="BU296" i="1"/>
  <c r="BM296" i="1"/>
  <c r="BL296" i="1"/>
  <c r="BJ296" i="1"/>
  <c r="BF296" i="1"/>
  <c r="BC296" i="1"/>
  <c r="BB296" i="1"/>
  <c r="BA296" i="1"/>
  <c r="AZ296" i="1"/>
  <c r="AY296" i="1"/>
  <c r="AV296" i="1"/>
  <c r="AU296" i="1"/>
  <c r="AT296" i="1"/>
  <c r="AK296" i="1"/>
  <c r="AJ296" i="1"/>
  <c r="AI296" i="1"/>
  <c r="AH296" i="1"/>
  <c r="AG296" i="1"/>
  <c r="AF296" i="1"/>
  <c r="AE296" i="1"/>
  <c r="AD296" i="1"/>
  <c r="AC296" i="1"/>
  <c r="AB296" i="1"/>
  <c r="Q296" i="1"/>
  <c r="P296" i="1"/>
  <c r="O296" i="1"/>
  <c r="N296" i="1"/>
  <c r="BH296" i="1" s="1"/>
  <c r="M296" i="1"/>
  <c r="L296" i="1"/>
  <c r="K296" i="1"/>
  <c r="J296" i="1"/>
  <c r="I296" i="1"/>
  <c r="H296" i="1"/>
  <c r="G296" i="1"/>
  <c r="F296" i="1"/>
  <c r="BU295" i="1"/>
  <c r="BM295" i="1"/>
  <c r="BK295" i="1"/>
  <c r="BF295" i="1"/>
  <c r="BC295" i="1"/>
  <c r="BB295" i="1"/>
  <c r="BA295" i="1"/>
  <c r="AZ295" i="1"/>
  <c r="AV295" i="1"/>
  <c r="AU295" i="1"/>
  <c r="AT295" i="1"/>
  <c r="AK295" i="1"/>
  <c r="AJ295" i="1"/>
  <c r="AI295" i="1"/>
  <c r="AH295" i="1"/>
  <c r="AG295" i="1"/>
  <c r="AF295" i="1"/>
  <c r="AE295" i="1"/>
  <c r="AD295" i="1"/>
  <c r="AC295" i="1"/>
  <c r="AB295" i="1"/>
  <c r="Q295" i="1"/>
  <c r="P295" i="1"/>
  <c r="BI295" i="1" s="1"/>
  <c r="O295" i="1"/>
  <c r="N295" i="1"/>
  <c r="M295" i="1"/>
  <c r="L295" i="1"/>
  <c r="K295" i="1"/>
  <c r="J295" i="1"/>
  <c r="I295" i="1"/>
  <c r="H295" i="1"/>
  <c r="G295" i="1"/>
  <c r="AW295" i="1" s="1"/>
  <c r="F295" i="1"/>
  <c r="BM294" i="1"/>
  <c r="BI294" i="1"/>
  <c r="BH294" i="1"/>
  <c r="BF294" i="1"/>
  <c r="BC294" i="1"/>
  <c r="BB294" i="1"/>
  <c r="BA294" i="1"/>
  <c r="AZ294" i="1"/>
  <c r="AY294" i="1"/>
  <c r="AX294" i="1"/>
  <c r="AV294" i="1"/>
  <c r="AU294" i="1"/>
  <c r="AT294" i="1"/>
  <c r="AK294" i="1"/>
  <c r="AJ294" i="1"/>
  <c r="AI294" i="1"/>
  <c r="AH294" i="1"/>
  <c r="AG294" i="1"/>
  <c r="AF294" i="1"/>
  <c r="AE294" i="1"/>
  <c r="AD294" i="1"/>
  <c r="BL294" i="1" s="1"/>
  <c r="AC294" i="1"/>
  <c r="AB294" i="1"/>
  <c r="Q294" i="1"/>
  <c r="P294" i="1"/>
  <c r="O294" i="1"/>
  <c r="N294" i="1"/>
  <c r="M294" i="1"/>
  <c r="L294" i="1"/>
  <c r="BK294" i="1" s="1"/>
  <c r="K294" i="1"/>
  <c r="J294" i="1"/>
  <c r="BJ294" i="1" s="1"/>
  <c r="I294" i="1"/>
  <c r="H294" i="1"/>
  <c r="G294" i="1"/>
  <c r="F294" i="1"/>
  <c r="AW294" i="1" s="1"/>
  <c r="BU293" i="1"/>
  <c r="BM293" i="1"/>
  <c r="BH293" i="1"/>
  <c r="BF293" i="1"/>
  <c r="BC293" i="1"/>
  <c r="BB293" i="1"/>
  <c r="BA293" i="1"/>
  <c r="AZ293" i="1"/>
  <c r="AY293" i="1"/>
  <c r="AX293" i="1"/>
  <c r="AV293" i="1"/>
  <c r="AU293" i="1"/>
  <c r="AT293" i="1"/>
  <c r="AK293" i="1"/>
  <c r="AJ293" i="1"/>
  <c r="AI293" i="1"/>
  <c r="AH293" i="1"/>
  <c r="AG293" i="1"/>
  <c r="AF293" i="1"/>
  <c r="AE293" i="1"/>
  <c r="AD293" i="1"/>
  <c r="BL293" i="1" s="1"/>
  <c r="AC293" i="1"/>
  <c r="AB293" i="1"/>
  <c r="Q293" i="1"/>
  <c r="BI293" i="1" s="1"/>
  <c r="P293" i="1"/>
  <c r="O293" i="1"/>
  <c r="N293" i="1"/>
  <c r="M293" i="1"/>
  <c r="L293" i="1"/>
  <c r="BK293" i="1" s="1"/>
  <c r="K293" i="1"/>
  <c r="J293" i="1"/>
  <c r="BJ293" i="1" s="1"/>
  <c r="I293" i="1"/>
  <c r="H293" i="1"/>
  <c r="G293" i="1"/>
  <c r="F293" i="1"/>
  <c r="BU292" i="1"/>
  <c r="BM292" i="1"/>
  <c r="BK292" i="1"/>
  <c r="BF292" i="1"/>
  <c r="BC292" i="1"/>
  <c r="BB292" i="1"/>
  <c r="BA292" i="1"/>
  <c r="AZ292" i="1"/>
  <c r="AV292" i="1"/>
  <c r="AU292" i="1"/>
  <c r="AT292" i="1"/>
  <c r="AK292" i="1"/>
  <c r="AJ292" i="1"/>
  <c r="AI292" i="1"/>
  <c r="AH292" i="1"/>
  <c r="AG292" i="1"/>
  <c r="AF292" i="1"/>
  <c r="AE292" i="1"/>
  <c r="AD292" i="1"/>
  <c r="AC292" i="1"/>
  <c r="AB292" i="1"/>
  <c r="BL292" i="1" s="1"/>
  <c r="Q292" i="1"/>
  <c r="P292" i="1"/>
  <c r="BI292" i="1" s="1"/>
  <c r="O292" i="1"/>
  <c r="N292" i="1"/>
  <c r="BH292" i="1" s="1"/>
  <c r="M292" i="1"/>
  <c r="L292" i="1"/>
  <c r="K292" i="1"/>
  <c r="J292" i="1"/>
  <c r="BJ292" i="1" s="1"/>
  <c r="I292" i="1"/>
  <c r="H292" i="1"/>
  <c r="G292" i="1"/>
  <c r="AW292" i="1" s="1"/>
  <c r="F292" i="1"/>
  <c r="BU291" i="1"/>
  <c r="BM291" i="1"/>
  <c r="BI291" i="1"/>
  <c r="BH291" i="1"/>
  <c r="BF291" i="1"/>
  <c r="BC291" i="1"/>
  <c r="BB291" i="1"/>
  <c r="BA291" i="1"/>
  <c r="AZ291" i="1"/>
  <c r="AY291" i="1"/>
  <c r="AX291" i="1"/>
  <c r="AV291" i="1"/>
  <c r="AU291" i="1"/>
  <c r="AT291" i="1"/>
  <c r="AK291" i="1"/>
  <c r="AJ291" i="1"/>
  <c r="AI291" i="1"/>
  <c r="AH291" i="1"/>
  <c r="AG291" i="1"/>
  <c r="AF291" i="1"/>
  <c r="AE291" i="1"/>
  <c r="AD291" i="1"/>
  <c r="AC291" i="1"/>
  <c r="AB291" i="1"/>
  <c r="Q291" i="1"/>
  <c r="P291" i="1"/>
  <c r="O291" i="1"/>
  <c r="N291" i="1"/>
  <c r="M291" i="1"/>
  <c r="L291" i="1"/>
  <c r="K291" i="1"/>
  <c r="J291" i="1"/>
  <c r="BJ291" i="1" s="1"/>
  <c r="I291" i="1"/>
  <c r="H291" i="1"/>
  <c r="G291" i="1"/>
  <c r="F291" i="1"/>
  <c r="AW291" i="1" s="1"/>
  <c r="BU290" i="1"/>
  <c r="BM290" i="1"/>
  <c r="BK290" i="1"/>
  <c r="BF290" i="1"/>
  <c r="BC290" i="1"/>
  <c r="BB290" i="1"/>
  <c r="BA290" i="1"/>
  <c r="AZ290" i="1"/>
  <c r="AV290" i="1"/>
  <c r="AU290" i="1"/>
  <c r="AT290" i="1"/>
  <c r="AK290" i="1"/>
  <c r="AJ290" i="1"/>
  <c r="AI290" i="1"/>
  <c r="AH290" i="1"/>
  <c r="AG290" i="1"/>
  <c r="AF290" i="1"/>
  <c r="AE290" i="1"/>
  <c r="AD290" i="1"/>
  <c r="AC290" i="1"/>
  <c r="AB290" i="1"/>
  <c r="Q290" i="1"/>
  <c r="P290" i="1"/>
  <c r="BI290" i="1" s="1"/>
  <c r="O290" i="1"/>
  <c r="N290" i="1"/>
  <c r="M290" i="1"/>
  <c r="L290" i="1"/>
  <c r="K290" i="1"/>
  <c r="J290" i="1"/>
  <c r="I290" i="1"/>
  <c r="H290" i="1"/>
  <c r="G290" i="1"/>
  <c r="AW290" i="1" s="1"/>
  <c r="F290" i="1"/>
  <c r="BU289" i="1"/>
  <c r="BM289" i="1"/>
  <c r="BH289" i="1"/>
  <c r="BF289" i="1"/>
  <c r="BC289" i="1"/>
  <c r="BB289" i="1"/>
  <c r="BA289" i="1"/>
  <c r="AZ289" i="1"/>
  <c r="AY289" i="1"/>
  <c r="AX289" i="1"/>
  <c r="AV289" i="1"/>
  <c r="AU289" i="1"/>
  <c r="AT289" i="1"/>
  <c r="AK289" i="1"/>
  <c r="AJ289" i="1"/>
  <c r="AI289" i="1"/>
  <c r="AH289" i="1"/>
  <c r="AG289" i="1"/>
  <c r="AF289" i="1"/>
  <c r="AE289" i="1"/>
  <c r="AD289" i="1"/>
  <c r="BL289" i="1" s="1"/>
  <c r="AC289" i="1"/>
  <c r="AB289" i="1"/>
  <c r="Q289" i="1"/>
  <c r="BI289" i="1" s="1"/>
  <c r="P289" i="1"/>
  <c r="O289" i="1"/>
  <c r="N289" i="1"/>
  <c r="M289" i="1"/>
  <c r="L289" i="1"/>
  <c r="BK289" i="1" s="1"/>
  <c r="K289" i="1"/>
  <c r="J289" i="1"/>
  <c r="BJ289" i="1" s="1"/>
  <c r="I289" i="1"/>
  <c r="H289" i="1"/>
  <c r="G289" i="1"/>
  <c r="F289" i="1"/>
  <c r="BU288" i="1"/>
  <c r="BM288" i="1"/>
  <c r="BK288" i="1"/>
  <c r="BF288" i="1"/>
  <c r="BC288" i="1"/>
  <c r="BB288" i="1"/>
  <c r="BA288" i="1"/>
  <c r="AZ288" i="1"/>
  <c r="AV288" i="1"/>
  <c r="AU288" i="1"/>
  <c r="AT288" i="1"/>
  <c r="AK288" i="1"/>
  <c r="AJ288" i="1"/>
  <c r="AI288" i="1"/>
  <c r="AH288" i="1"/>
  <c r="AG288" i="1"/>
  <c r="AF288" i="1"/>
  <c r="AE288" i="1"/>
  <c r="AD288" i="1"/>
  <c r="AC288" i="1"/>
  <c r="AB288" i="1"/>
  <c r="BL288" i="1" s="1"/>
  <c r="Q288" i="1"/>
  <c r="P288" i="1"/>
  <c r="BI288" i="1" s="1"/>
  <c r="O288" i="1"/>
  <c r="N288" i="1"/>
  <c r="BH288" i="1" s="1"/>
  <c r="M288" i="1"/>
  <c r="L288" i="1"/>
  <c r="K288" i="1"/>
  <c r="J288" i="1"/>
  <c r="BJ288" i="1" s="1"/>
  <c r="I288" i="1"/>
  <c r="H288" i="1"/>
  <c r="G288" i="1"/>
  <c r="AW288" i="1" s="1"/>
  <c r="F288" i="1"/>
  <c r="BM287" i="1"/>
  <c r="BH287" i="1"/>
  <c r="BF287" i="1"/>
  <c r="BC287" i="1"/>
  <c r="BB287" i="1"/>
  <c r="BA287" i="1"/>
  <c r="AZ287" i="1"/>
  <c r="AY287" i="1"/>
  <c r="AX287" i="1"/>
  <c r="AV287" i="1"/>
  <c r="AU287" i="1"/>
  <c r="AT287" i="1"/>
  <c r="AK287" i="1"/>
  <c r="AJ287" i="1"/>
  <c r="AI287" i="1"/>
  <c r="AH287" i="1"/>
  <c r="AG287" i="1"/>
  <c r="AF287" i="1"/>
  <c r="AE287" i="1"/>
  <c r="AD287" i="1"/>
  <c r="AC287" i="1"/>
  <c r="AB287" i="1"/>
  <c r="Q287" i="1"/>
  <c r="BI287" i="1" s="1"/>
  <c r="P287" i="1"/>
  <c r="O287" i="1"/>
  <c r="N287" i="1"/>
  <c r="M287" i="1"/>
  <c r="L287" i="1"/>
  <c r="K287" i="1"/>
  <c r="J287" i="1"/>
  <c r="BJ287" i="1" s="1"/>
  <c r="I287" i="1"/>
  <c r="H287" i="1"/>
  <c r="G287" i="1"/>
  <c r="F287" i="1"/>
  <c r="BU286" i="1"/>
  <c r="BM286" i="1"/>
  <c r="BF286" i="1"/>
  <c r="BC286" i="1"/>
  <c r="BB286" i="1"/>
  <c r="BA286" i="1"/>
  <c r="AY286" i="1"/>
  <c r="AV286" i="1"/>
  <c r="AU286" i="1"/>
  <c r="AT286" i="1"/>
  <c r="AK286" i="1"/>
  <c r="AJ286" i="1"/>
  <c r="AI286" i="1"/>
  <c r="AH286" i="1"/>
  <c r="AG286" i="1"/>
  <c r="AF286" i="1"/>
  <c r="AE286" i="1"/>
  <c r="AD286" i="1"/>
  <c r="AC286" i="1"/>
  <c r="AB286" i="1"/>
  <c r="Q286" i="1"/>
  <c r="BI286" i="1" s="1"/>
  <c r="P286" i="1"/>
  <c r="O286" i="1"/>
  <c r="N286" i="1"/>
  <c r="BH286" i="1" s="1"/>
  <c r="M286" i="1"/>
  <c r="L286" i="1"/>
  <c r="K286" i="1"/>
  <c r="J286" i="1"/>
  <c r="BJ286" i="1" s="1"/>
  <c r="I286" i="1"/>
  <c r="H286" i="1"/>
  <c r="G286" i="1"/>
  <c r="F286" i="1"/>
  <c r="AX286" i="1" s="1"/>
  <c r="BU285" i="1"/>
  <c r="BQ285" i="1"/>
  <c r="BM285" i="1"/>
  <c r="BK285" i="1"/>
  <c r="BF285" i="1"/>
  <c r="BC285" i="1"/>
  <c r="BB285" i="1"/>
  <c r="BA285" i="1"/>
  <c r="AV285" i="1"/>
  <c r="AU285" i="1"/>
  <c r="AT285" i="1"/>
  <c r="AK285" i="1"/>
  <c r="AJ285" i="1"/>
  <c r="AI285" i="1"/>
  <c r="AH285" i="1"/>
  <c r="AG285" i="1"/>
  <c r="AF285" i="1"/>
  <c r="AE285" i="1"/>
  <c r="AD285" i="1"/>
  <c r="AC285" i="1"/>
  <c r="AB285" i="1"/>
  <c r="Q285" i="1"/>
  <c r="P285" i="1"/>
  <c r="BI285" i="1" s="1"/>
  <c r="O285" i="1"/>
  <c r="N285" i="1"/>
  <c r="M285" i="1"/>
  <c r="L285" i="1"/>
  <c r="K285" i="1"/>
  <c r="J285" i="1"/>
  <c r="I285" i="1"/>
  <c r="H285" i="1"/>
  <c r="G285" i="1"/>
  <c r="AW285" i="1" s="1"/>
  <c r="F285" i="1"/>
  <c r="BU284" i="1"/>
  <c r="BM284" i="1"/>
  <c r="BF284" i="1"/>
  <c r="BC284" i="1"/>
  <c r="BB284" i="1"/>
  <c r="BA284" i="1"/>
  <c r="AY284" i="1"/>
  <c r="AV284" i="1"/>
  <c r="AU284" i="1"/>
  <c r="AT284" i="1"/>
  <c r="AK284" i="1"/>
  <c r="AJ284" i="1"/>
  <c r="AI284" i="1"/>
  <c r="AH284" i="1"/>
  <c r="AG284" i="1"/>
  <c r="AF284" i="1"/>
  <c r="AE284" i="1"/>
  <c r="AD284" i="1"/>
  <c r="AC284" i="1"/>
  <c r="AB284" i="1"/>
  <c r="Q284" i="1"/>
  <c r="BI284" i="1" s="1"/>
  <c r="P284" i="1"/>
  <c r="O284" i="1"/>
  <c r="N284" i="1"/>
  <c r="BH284" i="1" s="1"/>
  <c r="M284" i="1"/>
  <c r="L284" i="1"/>
  <c r="K284" i="1"/>
  <c r="J284" i="1"/>
  <c r="BJ284" i="1" s="1"/>
  <c r="I284" i="1"/>
  <c r="H284" i="1"/>
  <c r="G284" i="1"/>
  <c r="F284" i="1"/>
  <c r="AX284" i="1" s="1"/>
  <c r="BU283" i="1"/>
  <c r="BM283" i="1"/>
  <c r="BK283" i="1"/>
  <c r="BF283" i="1"/>
  <c r="BC283" i="1"/>
  <c r="BB283" i="1"/>
  <c r="BA283" i="1"/>
  <c r="AV283" i="1"/>
  <c r="AU283" i="1"/>
  <c r="AT283" i="1"/>
  <c r="AK283" i="1"/>
  <c r="AJ283" i="1"/>
  <c r="AI283" i="1"/>
  <c r="AH283" i="1"/>
  <c r="AG283" i="1"/>
  <c r="AF283" i="1"/>
  <c r="AE283" i="1"/>
  <c r="AD283" i="1"/>
  <c r="AC283" i="1"/>
  <c r="AB283" i="1"/>
  <c r="Q283" i="1"/>
  <c r="P283" i="1"/>
  <c r="BI283" i="1" s="1"/>
  <c r="O283" i="1"/>
  <c r="N283" i="1"/>
  <c r="M283" i="1"/>
  <c r="L283" i="1"/>
  <c r="K283" i="1"/>
  <c r="J283" i="1"/>
  <c r="I283" i="1"/>
  <c r="H283" i="1"/>
  <c r="G283" i="1"/>
  <c r="AW283" i="1" s="1"/>
  <c r="F283" i="1"/>
  <c r="BU282" i="1"/>
  <c r="BM282" i="1"/>
  <c r="BF282" i="1"/>
  <c r="BC282" i="1"/>
  <c r="BB282" i="1"/>
  <c r="BA282" i="1"/>
  <c r="AY282" i="1"/>
  <c r="AV282" i="1"/>
  <c r="AU282" i="1"/>
  <c r="AT282" i="1"/>
  <c r="AK282" i="1"/>
  <c r="AJ282" i="1"/>
  <c r="AI282" i="1"/>
  <c r="AH282" i="1"/>
  <c r="AG282" i="1"/>
  <c r="AF282" i="1"/>
  <c r="AE282" i="1"/>
  <c r="AD282" i="1"/>
  <c r="AC282" i="1"/>
  <c r="AB282" i="1"/>
  <c r="Q282" i="1"/>
  <c r="BI282" i="1" s="1"/>
  <c r="P282" i="1"/>
  <c r="O282" i="1"/>
  <c r="N282" i="1"/>
  <c r="BH282" i="1" s="1"/>
  <c r="M282" i="1"/>
  <c r="L282" i="1"/>
  <c r="K282" i="1"/>
  <c r="J282" i="1"/>
  <c r="BJ282" i="1" s="1"/>
  <c r="I282" i="1"/>
  <c r="H282" i="1"/>
  <c r="G282" i="1"/>
  <c r="F282" i="1"/>
  <c r="AX282" i="1" s="1"/>
  <c r="BU281" i="1"/>
  <c r="BQ281" i="1"/>
  <c r="BM281" i="1"/>
  <c r="BK281" i="1"/>
  <c r="BF281" i="1"/>
  <c r="BC281" i="1"/>
  <c r="BB281" i="1"/>
  <c r="BA281" i="1"/>
  <c r="AV281" i="1"/>
  <c r="AU281" i="1"/>
  <c r="AT281" i="1"/>
  <c r="AK281" i="1"/>
  <c r="AJ281" i="1"/>
  <c r="AI281" i="1"/>
  <c r="AH281" i="1"/>
  <c r="AG281" i="1"/>
  <c r="AF281" i="1"/>
  <c r="AE281" i="1"/>
  <c r="AD281" i="1"/>
  <c r="AC281" i="1"/>
  <c r="AB281" i="1"/>
  <c r="Q281" i="1"/>
  <c r="P281" i="1"/>
  <c r="BI281" i="1" s="1"/>
  <c r="O281" i="1"/>
  <c r="N281" i="1"/>
  <c r="M281" i="1"/>
  <c r="L281" i="1"/>
  <c r="K281" i="1"/>
  <c r="J281" i="1"/>
  <c r="I281" i="1"/>
  <c r="H281" i="1"/>
  <c r="G281" i="1"/>
  <c r="AW281" i="1" s="1"/>
  <c r="F281" i="1"/>
  <c r="BM280" i="1"/>
  <c r="BI280" i="1"/>
  <c r="BF280" i="1"/>
  <c r="BC280" i="1"/>
  <c r="BB280" i="1"/>
  <c r="BA280" i="1"/>
  <c r="AY280" i="1"/>
  <c r="AV280" i="1"/>
  <c r="AU280" i="1"/>
  <c r="AT280" i="1"/>
  <c r="AK280" i="1"/>
  <c r="AJ280" i="1"/>
  <c r="AI280" i="1"/>
  <c r="AH280" i="1"/>
  <c r="AG280" i="1"/>
  <c r="AF280" i="1"/>
  <c r="AE280" i="1"/>
  <c r="AD280" i="1"/>
  <c r="AC280" i="1"/>
  <c r="AB280" i="1"/>
  <c r="BL280" i="1" s="1"/>
  <c r="Q280" i="1"/>
  <c r="P280" i="1"/>
  <c r="O280" i="1"/>
  <c r="N280" i="1"/>
  <c r="BH280" i="1" s="1"/>
  <c r="M280" i="1"/>
  <c r="L280" i="1"/>
  <c r="BK280" i="1" s="1"/>
  <c r="K280" i="1"/>
  <c r="J280" i="1"/>
  <c r="BJ280" i="1" s="1"/>
  <c r="I280" i="1"/>
  <c r="H280" i="1"/>
  <c r="BQ280" i="1" s="1"/>
  <c r="G280" i="1"/>
  <c r="F280" i="1"/>
  <c r="AX280" i="1" s="1"/>
  <c r="BU279" i="1"/>
  <c r="BM279" i="1"/>
  <c r="BI279" i="1"/>
  <c r="BF279" i="1"/>
  <c r="BC279" i="1"/>
  <c r="BB279" i="1"/>
  <c r="BA279" i="1"/>
  <c r="AY279" i="1"/>
  <c r="AV279" i="1"/>
  <c r="AU279" i="1"/>
  <c r="AT279" i="1"/>
  <c r="AK279" i="1"/>
  <c r="AJ279" i="1"/>
  <c r="AI279" i="1"/>
  <c r="AH279" i="1"/>
  <c r="AG279" i="1"/>
  <c r="AF279" i="1"/>
  <c r="AE279" i="1"/>
  <c r="AD279" i="1"/>
  <c r="AC279" i="1"/>
  <c r="AB279" i="1"/>
  <c r="BL279" i="1" s="1"/>
  <c r="Q279" i="1"/>
  <c r="P279" i="1"/>
  <c r="O279" i="1"/>
  <c r="N279" i="1"/>
  <c r="BH279" i="1" s="1"/>
  <c r="M279" i="1"/>
  <c r="L279" i="1"/>
  <c r="BK279" i="1" s="1"/>
  <c r="K279" i="1"/>
  <c r="J279" i="1"/>
  <c r="BJ279" i="1" s="1"/>
  <c r="I279" i="1"/>
  <c r="H279" i="1"/>
  <c r="BQ279" i="1" s="1"/>
  <c r="G279" i="1"/>
  <c r="F279" i="1"/>
  <c r="AX279" i="1" s="1"/>
  <c r="BU278" i="1"/>
  <c r="BQ278" i="1"/>
  <c r="BM278" i="1"/>
  <c r="BK278" i="1"/>
  <c r="BF278" i="1"/>
  <c r="BC278" i="1"/>
  <c r="BB278" i="1"/>
  <c r="BA278" i="1"/>
  <c r="AV278" i="1"/>
  <c r="AU278" i="1"/>
  <c r="AT278" i="1"/>
  <c r="AK278" i="1"/>
  <c r="AJ278" i="1"/>
  <c r="AI278" i="1"/>
  <c r="AH278" i="1"/>
  <c r="AG278" i="1"/>
  <c r="AF278" i="1"/>
  <c r="AE278" i="1"/>
  <c r="AD278" i="1"/>
  <c r="AC278" i="1"/>
  <c r="AB278" i="1"/>
  <c r="BL278" i="1" s="1"/>
  <c r="Q278" i="1"/>
  <c r="P278" i="1"/>
  <c r="BI278" i="1" s="1"/>
  <c r="O278" i="1"/>
  <c r="N278" i="1"/>
  <c r="BH278" i="1" s="1"/>
  <c r="M278" i="1"/>
  <c r="L278" i="1"/>
  <c r="K278" i="1"/>
  <c r="J278" i="1"/>
  <c r="BJ278" i="1" s="1"/>
  <c r="I278" i="1"/>
  <c r="H278" i="1"/>
  <c r="G278" i="1"/>
  <c r="AW278" i="1" s="1"/>
  <c r="F278" i="1"/>
  <c r="BU277" i="1"/>
  <c r="BM277" i="1"/>
  <c r="BI277" i="1"/>
  <c r="BF277" i="1"/>
  <c r="BC277" i="1"/>
  <c r="BB277" i="1"/>
  <c r="BA277" i="1"/>
  <c r="AY277" i="1"/>
  <c r="AV277" i="1"/>
  <c r="AU277" i="1"/>
  <c r="AT277" i="1"/>
  <c r="AK277" i="1"/>
  <c r="AJ277" i="1"/>
  <c r="AI277" i="1"/>
  <c r="AH277" i="1"/>
  <c r="AG277" i="1"/>
  <c r="AF277" i="1"/>
  <c r="AE277" i="1"/>
  <c r="AD277" i="1"/>
  <c r="AC277" i="1"/>
  <c r="AB277" i="1"/>
  <c r="Q277" i="1"/>
  <c r="P277" i="1"/>
  <c r="O277" i="1"/>
  <c r="N277" i="1"/>
  <c r="BH277" i="1" s="1"/>
  <c r="M277" i="1"/>
  <c r="L277" i="1"/>
  <c r="BK277" i="1" s="1"/>
  <c r="K277" i="1"/>
  <c r="J277" i="1"/>
  <c r="BJ277" i="1" s="1"/>
  <c r="I277" i="1"/>
  <c r="H277" i="1"/>
  <c r="BQ277" i="1" s="1"/>
  <c r="G277" i="1"/>
  <c r="F277" i="1"/>
  <c r="AX277" i="1" s="1"/>
  <c r="BU276" i="1"/>
  <c r="BQ276" i="1"/>
  <c r="BM276" i="1"/>
  <c r="BK276" i="1"/>
  <c r="BG276" i="1"/>
  <c r="BF276" i="1"/>
  <c r="BC276" i="1"/>
  <c r="BB276" i="1"/>
  <c r="BA276" i="1"/>
  <c r="AV276" i="1"/>
  <c r="AU276" i="1"/>
  <c r="AT276" i="1"/>
  <c r="AK276" i="1"/>
  <c r="AJ276" i="1"/>
  <c r="AI276" i="1"/>
  <c r="AH276" i="1"/>
  <c r="AG276" i="1"/>
  <c r="AF276" i="1"/>
  <c r="AE276" i="1"/>
  <c r="AD276" i="1"/>
  <c r="AC276" i="1"/>
  <c r="AB276" i="1"/>
  <c r="BL276" i="1" s="1"/>
  <c r="Q276" i="1"/>
  <c r="P276" i="1"/>
  <c r="BI276" i="1" s="1"/>
  <c r="O276" i="1"/>
  <c r="N276" i="1"/>
  <c r="BH276" i="1" s="1"/>
  <c r="M276" i="1"/>
  <c r="L276" i="1"/>
  <c r="K276" i="1"/>
  <c r="J276" i="1"/>
  <c r="BJ276" i="1" s="1"/>
  <c r="I276" i="1"/>
  <c r="H276" i="1"/>
  <c r="G276" i="1"/>
  <c r="AW276" i="1" s="1"/>
  <c r="F276" i="1"/>
  <c r="BP276" i="1" s="1"/>
  <c r="BU275" i="1"/>
  <c r="BM275" i="1"/>
  <c r="BF275" i="1"/>
  <c r="BC275" i="1"/>
  <c r="BB275" i="1"/>
  <c r="BA275" i="1"/>
  <c r="AY275" i="1"/>
  <c r="AV275" i="1"/>
  <c r="AU275" i="1"/>
  <c r="AT275" i="1"/>
  <c r="AK275" i="1"/>
  <c r="AJ275" i="1"/>
  <c r="AI275" i="1"/>
  <c r="AH275" i="1"/>
  <c r="AG275" i="1"/>
  <c r="AF275" i="1"/>
  <c r="AE275" i="1"/>
  <c r="AD275" i="1"/>
  <c r="AC275" i="1"/>
  <c r="AB275" i="1"/>
  <c r="BL275" i="1" s="1"/>
  <c r="Q275" i="1"/>
  <c r="BI275" i="1" s="1"/>
  <c r="P275" i="1"/>
  <c r="O275" i="1"/>
  <c r="N275" i="1"/>
  <c r="BH275" i="1" s="1"/>
  <c r="M275" i="1"/>
  <c r="L275" i="1"/>
  <c r="K275" i="1"/>
  <c r="J275" i="1"/>
  <c r="BJ275" i="1" s="1"/>
  <c r="I275" i="1"/>
  <c r="H275" i="1"/>
  <c r="G275" i="1"/>
  <c r="F275" i="1"/>
  <c r="AX275" i="1" s="1"/>
  <c r="BU274" i="1"/>
  <c r="BQ274" i="1"/>
  <c r="BM274" i="1"/>
  <c r="BK274" i="1"/>
  <c r="BF274" i="1"/>
  <c r="BC274" i="1"/>
  <c r="BB274" i="1"/>
  <c r="BA274" i="1"/>
  <c r="AV274" i="1"/>
  <c r="AU274" i="1"/>
  <c r="AT274" i="1"/>
  <c r="AK274" i="1"/>
  <c r="AJ274" i="1"/>
  <c r="AI274" i="1"/>
  <c r="AH274" i="1"/>
  <c r="AG274" i="1"/>
  <c r="AF274" i="1"/>
  <c r="AE274" i="1"/>
  <c r="AD274" i="1"/>
  <c r="AC274" i="1"/>
  <c r="AB274" i="1"/>
  <c r="BL274" i="1" s="1"/>
  <c r="Q274" i="1"/>
  <c r="P274" i="1"/>
  <c r="BI274" i="1" s="1"/>
  <c r="O274" i="1"/>
  <c r="N274" i="1"/>
  <c r="BH274" i="1" s="1"/>
  <c r="M274" i="1"/>
  <c r="L274" i="1"/>
  <c r="K274" i="1"/>
  <c r="J274" i="1"/>
  <c r="BJ274" i="1" s="1"/>
  <c r="I274" i="1"/>
  <c r="H274" i="1"/>
  <c r="G274" i="1"/>
  <c r="F274" i="1"/>
  <c r="BP273" i="1"/>
  <c r="BM273" i="1"/>
  <c r="BI273" i="1"/>
  <c r="BF273" i="1"/>
  <c r="BC273" i="1"/>
  <c r="BB273" i="1"/>
  <c r="BA273" i="1"/>
  <c r="AY273" i="1"/>
  <c r="AV273" i="1"/>
  <c r="AU273" i="1"/>
  <c r="AT273" i="1"/>
  <c r="AK273" i="1"/>
  <c r="AJ273" i="1"/>
  <c r="AI273" i="1"/>
  <c r="AH273" i="1"/>
  <c r="AG273" i="1"/>
  <c r="AF273" i="1"/>
  <c r="AE273" i="1"/>
  <c r="AD273" i="1"/>
  <c r="AC273" i="1"/>
  <c r="AB273" i="1"/>
  <c r="BL273" i="1" s="1"/>
  <c r="Q273" i="1"/>
  <c r="P273" i="1"/>
  <c r="O273" i="1"/>
  <c r="N273" i="1"/>
  <c r="BH273" i="1" s="1"/>
  <c r="M273" i="1"/>
  <c r="L273" i="1"/>
  <c r="K273" i="1"/>
  <c r="J273" i="1"/>
  <c r="BJ273" i="1" s="1"/>
  <c r="I273" i="1"/>
  <c r="H273" i="1"/>
  <c r="G273" i="1"/>
  <c r="F273" i="1"/>
  <c r="AX273" i="1" s="1"/>
  <c r="BU272" i="1"/>
  <c r="BM272" i="1"/>
  <c r="BK272" i="1"/>
  <c r="BF272" i="1"/>
  <c r="BC272" i="1"/>
  <c r="BB272" i="1"/>
  <c r="BA272" i="1"/>
  <c r="AV272" i="1"/>
  <c r="AU272" i="1"/>
  <c r="AT272" i="1"/>
  <c r="AK272" i="1"/>
  <c r="AJ272" i="1"/>
  <c r="AI272" i="1"/>
  <c r="AH272" i="1"/>
  <c r="AG272" i="1"/>
  <c r="AF272" i="1"/>
  <c r="AE272" i="1"/>
  <c r="AD272" i="1"/>
  <c r="AC272" i="1"/>
  <c r="AB272" i="1"/>
  <c r="BL272" i="1" s="1"/>
  <c r="Q272" i="1"/>
  <c r="P272" i="1"/>
  <c r="BI272" i="1" s="1"/>
  <c r="O272" i="1"/>
  <c r="N272" i="1"/>
  <c r="BH272" i="1" s="1"/>
  <c r="M272" i="1"/>
  <c r="L272" i="1"/>
  <c r="K272" i="1"/>
  <c r="J272" i="1"/>
  <c r="BJ272" i="1" s="1"/>
  <c r="I272" i="1"/>
  <c r="H272" i="1"/>
  <c r="BQ272" i="1" s="1"/>
  <c r="G272" i="1"/>
  <c r="F272" i="1"/>
  <c r="BU271" i="1"/>
  <c r="BM271" i="1"/>
  <c r="BL271" i="1"/>
  <c r="BH271" i="1"/>
  <c r="BF271" i="1"/>
  <c r="BC271" i="1"/>
  <c r="BB271" i="1"/>
  <c r="BA271" i="1"/>
  <c r="AY271" i="1"/>
  <c r="AX271" i="1"/>
  <c r="AV271" i="1"/>
  <c r="AU271" i="1"/>
  <c r="AT271" i="1"/>
  <c r="AK271" i="1"/>
  <c r="AJ271" i="1"/>
  <c r="AI271" i="1"/>
  <c r="AH271" i="1"/>
  <c r="AG271" i="1"/>
  <c r="AF271" i="1"/>
  <c r="AE271" i="1"/>
  <c r="AD271" i="1"/>
  <c r="AC271" i="1"/>
  <c r="AB271" i="1"/>
  <c r="Q271" i="1"/>
  <c r="P271" i="1"/>
  <c r="BI271" i="1" s="1"/>
  <c r="O271" i="1"/>
  <c r="N271" i="1"/>
  <c r="M271" i="1"/>
  <c r="L271" i="1"/>
  <c r="BK271" i="1" s="1"/>
  <c r="K271" i="1"/>
  <c r="J271" i="1"/>
  <c r="BJ271" i="1" s="1"/>
  <c r="I271" i="1"/>
  <c r="H271" i="1"/>
  <c r="BQ271" i="1" s="1"/>
  <c r="G271" i="1"/>
  <c r="F271" i="1"/>
  <c r="AW271" i="1" s="1"/>
  <c r="BU270" i="1"/>
  <c r="BQ270" i="1"/>
  <c r="BM270" i="1"/>
  <c r="BK270" i="1"/>
  <c r="BF270" i="1"/>
  <c r="BC270" i="1"/>
  <c r="BB270" i="1"/>
  <c r="BA270" i="1"/>
  <c r="AV270" i="1"/>
  <c r="AU270" i="1"/>
  <c r="AT270" i="1"/>
  <c r="AK270" i="1"/>
  <c r="AJ270" i="1"/>
  <c r="AI270" i="1"/>
  <c r="AH270" i="1"/>
  <c r="AG270" i="1"/>
  <c r="AF270" i="1"/>
  <c r="AE270" i="1"/>
  <c r="AD270" i="1"/>
  <c r="AC270" i="1"/>
  <c r="AB270" i="1"/>
  <c r="BL270" i="1" s="1"/>
  <c r="Q270" i="1"/>
  <c r="P270" i="1"/>
  <c r="BI270" i="1" s="1"/>
  <c r="O270" i="1"/>
  <c r="N270" i="1"/>
  <c r="BH270" i="1" s="1"/>
  <c r="M270" i="1"/>
  <c r="L270" i="1"/>
  <c r="K270" i="1"/>
  <c r="J270" i="1"/>
  <c r="BJ270" i="1" s="1"/>
  <c r="I270" i="1"/>
  <c r="H270" i="1"/>
  <c r="G270" i="1"/>
  <c r="F270" i="1"/>
  <c r="BU269" i="1"/>
  <c r="BM269" i="1"/>
  <c r="BL269" i="1"/>
  <c r="BH269" i="1"/>
  <c r="BF269" i="1"/>
  <c r="BC269" i="1"/>
  <c r="BB269" i="1"/>
  <c r="BA269" i="1"/>
  <c r="AY269" i="1"/>
  <c r="AX269" i="1"/>
  <c r="AV269" i="1"/>
  <c r="AU269" i="1"/>
  <c r="AT269" i="1"/>
  <c r="AK269" i="1"/>
  <c r="AJ269" i="1"/>
  <c r="AI269" i="1"/>
  <c r="AH269" i="1"/>
  <c r="AG269" i="1"/>
  <c r="AF269" i="1"/>
  <c r="AE269" i="1"/>
  <c r="AD269" i="1"/>
  <c r="AC269" i="1"/>
  <c r="AB269" i="1"/>
  <c r="Q269" i="1"/>
  <c r="P269" i="1"/>
  <c r="BI269" i="1" s="1"/>
  <c r="O269" i="1"/>
  <c r="N269" i="1"/>
  <c r="M269" i="1"/>
  <c r="L269" i="1"/>
  <c r="BK269" i="1" s="1"/>
  <c r="K269" i="1"/>
  <c r="J269" i="1"/>
  <c r="BJ269" i="1" s="1"/>
  <c r="I269" i="1"/>
  <c r="H269" i="1"/>
  <c r="G269" i="1"/>
  <c r="F269" i="1"/>
  <c r="AW269" i="1" s="1"/>
  <c r="BU268" i="1"/>
  <c r="BM268" i="1"/>
  <c r="BK268" i="1"/>
  <c r="BF268" i="1"/>
  <c r="BC268" i="1"/>
  <c r="BB268" i="1"/>
  <c r="BA268" i="1"/>
  <c r="AV268" i="1"/>
  <c r="AU268" i="1"/>
  <c r="AT268" i="1"/>
  <c r="AK268" i="1"/>
  <c r="AJ268" i="1"/>
  <c r="AI268" i="1"/>
  <c r="AH268" i="1"/>
  <c r="AG268" i="1"/>
  <c r="AF268" i="1"/>
  <c r="AE268" i="1"/>
  <c r="AD268" i="1"/>
  <c r="AC268" i="1"/>
  <c r="AB268" i="1"/>
  <c r="BL268" i="1" s="1"/>
  <c r="Q268" i="1"/>
  <c r="P268" i="1"/>
  <c r="BI268" i="1" s="1"/>
  <c r="O268" i="1"/>
  <c r="N268" i="1"/>
  <c r="BH268" i="1" s="1"/>
  <c r="M268" i="1"/>
  <c r="L268" i="1"/>
  <c r="K268" i="1"/>
  <c r="J268" i="1"/>
  <c r="BJ268" i="1" s="1"/>
  <c r="I268" i="1"/>
  <c r="H268" i="1"/>
  <c r="G268" i="1"/>
  <c r="F268" i="1"/>
  <c r="BU267" i="1"/>
  <c r="BM267" i="1"/>
  <c r="BH267" i="1"/>
  <c r="BF267" i="1"/>
  <c r="BC267" i="1"/>
  <c r="BB267" i="1"/>
  <c r="BA267" i="1"/>
  <c r="AY267" i="1"/>
  <c r="AX267" i="1"/>
  <c r="AV267" i="1"/>
  <c r="AU267" i="1"/>
  <c r="AT267" i="1"/>
  <c r="AK267" i="1"/>
  <c r="AJ267" i="1"/>
  <c r="AI267" i="1"/>
  <c r="AH267" i="1"/>
  <c r="AG267" i="1"/>
  <c r="AF267" i="1"/>
  <c r="AE267" i="1"/>
  <c r="AD267" i="1"/>
  <c r="BL267" i="1" s="1"/>
  <c r="AC267" i="1"/>
  <c r="AB267" i="1"/>
  <c r="Q267" i="1"/>
  <c r="P267" i="1"/>
  <c r="BI267" i="1" s="1"/>
  <c r="O267" i="1"/>
  <c r="N267" i="1"/>
  <c r="M267" i="1"/>
  <c r="L267" i="1"/>
  <c r="BK267" i="1" s="1"/>
  <c r="K267" i="1"/>
  <c r="J267" i="1"/>
  <c r="BJ267" i="1" s="1"/>
  <c r="I267" i="1"/>
  <c r="H267" i="1"/>
  <c r="G267" i="1"/>
  <c r="F267" i="1"/>
  <c r="BQ266" i="1"/>
  <c r="BM266" i="1"/>
  <c r="BK266" i="1"/>
  <c r="BJ266" i="1"/>
  <c r="BF266" i="1"/>
  <c r="BC266" i="1"/>
  <c r="BB266" i="1"/>
  <c r="BA266" i="1"/>
  <c r="AV266" i="1"/>
  <c r="AU266" i="1"/>
  <c r="AT266" i="1"/>
  <c r="AK266" i="1"/>
  <c r="AJ266" i="1"/>
  <c r="AI266" i="1"/>
  <c r="AH266" i="1"/>
  <c r="AG266" i="1"/>
  <c r="AF266" i="1"/>
  <c r="AE266" i="1"/>
  <c r="AD266" i="1"/>
  <c r="AC266" i="1"/>
  <c r="AB266" i="1"/>
  <c r="BL266" i="1" s="1"/>
  <c r="Q266" i="1"/>
  <c r="P266" i="1"/>
  <c r="BI266" i="1" s="1"/>
  <c r="O266" i="1"/>
  <c r="N266" i="1"/>
  <c r="BH266" i="1" s="1"/>
  <c r="M266" i="1"/>
  <c r="L266" i="1"/>
  <c r="K266" i="1"/>
  <c r="J266" i="1"/>
  <c r="I266" i="1"/>
  <c r="H266" i="1"/>
  <c r="G266" i="1"/>
  <c r="F266" i="1"/>
  <c r="BU265" i="1"/>
  <c r="BM265" i="1"/>
  <c r="BK265" i="1"/>
  <c r="BJ265" i="1"/>
  <c r="BF265" i="1"/>
  <c r="BC265" i="1"/>
  <c r="BB265" i="1"/>
  <c r="BA265" i="1"/>
  <c r="AV265" i="1"/>
  <c r="AU265" i="1"/>
  <c r="AT265" i="1"/>
  <c r="AK265" i="1"/>
  <c r="AJ265" i="1"/>
  <c r="AI265" i="1"/>
  <c r="AH265" i="1"/>
  <c r="AG265" i="1"/>
  <c r="AF265" i="1"/>
  <c r="AE265" i="1"/>
  <c r="AD265" i="1"/>
  <c r="AC265" i="1"/>
  <c r="AB265" i="1"/>
  <c r="BL265" i="1" s="1"/>
  <c r="Q265" i="1"/>
  <c r="P265" i="1"/>
  <c r="BI265" i="1" s="1"/>
  <c r="O265" i="1"/>
  <c r="N265" i="1"/>
  <c r="BH265" i="1" s="1"/>
  <c r="M265" i="1"/>
  <c r="L265" i="1"/>
  <c r="K265" i="1"/>
  <c r="J265" i="1"/>
  <c r="I265" i="1"/>
  <c r="H265" i="1"/>
  <c r="BQ265" i="1" s="1"/>
  <c r="G265" i="1"/>
  <c r="F265" i="1"/>
  <c r="BU264" i="1"/>
  <c r="BM264" i="1"/>
  <c r="BH264" i="1"/>
  <c r="BF264" i="1"/>
  <c r="BC264" i="1"/>
  <c r="BB264" i="1"/>
  <c r="BA264" i="1"/>
  <c r="AY264" i="1"/>
  <c r="AX264" i="1"/>
  <c r="AV264" i="1"/>
  <c r="AU264" i="1"/>
  <c r="AT264" i="1"/>
  <c r="AK264" i="1"/>
  <c r="AJ264" i="1"/>
  <c r="AI264" i="1"/>
  <c r="AH264" i="1"/>
  <c r="AG264" i="1"/>
  <c r="AF264" i="1"/>
  <c r="AE264" i="1"/>
  <c r="AD264" i="1"/>
  <c r="BL264" i="1" s="1"/>
  <c r="AC264" i="1"/>
  <c r="AB264" i="1"/>
  <c r="Q264" i="1"/>
  <c r="P264" i="1"/>
  <c r="BI264" i="1" s="1"/>
  <c r="O264" i="1"/>
  <c r="N264" i="1"/>
  <c r="M264" i="1"/>
  <c r="L264" i="1"/>
  <c r="BK264" i="1" s="1"/>
  <c r="K264" i="1"/>
  <c r="J264" i="1"/>
  <c r="BJ264" i="1" s="1"/>
  <c r="I264" i="1"/>
  <c r="H264" i="1"/>
  <c r="BQ264" i="1" s="1"/>
  <c r="G264" i="1"/>
  <c r="F264" i="1"/>
  <c r="BU263" i="1"/>
  <c r="BQ263" i="1"/>
  <c r="BM263" i="1"/>
  <c r="BK263" i="1"/>
  <c r="BJ263" i="1"/>
  <c r="BF263" i="1"/>
  <c r="BC263" i="1"/>
  <c r="BB263" i="1"/>
  <c r="BA263" i="1"/>
  <c r="AV263" i="1"/>
  <c r="AU263" i="1"/>
  <c r="AT263" i="1"/>
  <c r="AK263" i="1"/>
  <c r="AJ263" i="1"/>
  <c r="AI263" i="1"/>
  <c r="AH263" i="1"/>
  <c r="AG263" i="1"/>
  <c r="AF263" i="1"/>
  <c r="AE263" i="1"/>
  <c r="AD263" i="1"/>
  <c r="AC263" i="1"/>
  <c r="AB263" i="1"/>
  <c r="BL263" i="1" s="1"/>
  <c r="Q263" i="1"/>
  <c r="P263" i="1"/>
  <c r="BI263" i="1" s="1"/>
  <c r="O263" i="1"/>
  <c r="N263" i="1"/>
  <c r="BH263" i="1" s="1"/>
  <c r="M263" i="1"/>
  <c r="L263" i="1"/>
  <c r="K263" i="1"/>
  <c r="J263" i="1"/>
  <c r="I263" i="1"/>
  <c r="H263" i="1"/>
  <c r="G263" i="1"/>
  <c r="F263" i="1"/>
  <c r="BU262" i="1"/>
  <c r="BM262" i="1"/>
  <c r="BH262" i="1"/>
  <c r="BF262" i="1"/>
  <c r="BC262" i="1"/>
  <c r="BB262" i="1"/>
  <c r="BA262" i="1"/>
  <c r="AY262" i="1"/>
  <c r="AX262" i="1"/>
  <c r="AV262" i="1"/>
  <c r="AU262" i="1"/>
  <c r="AT262" i="1"/>
  <c r="AK262" i="1"/>
  <c r="AJ262" i="1"/>
  <c r="AI262" i="1"/>
  <c r="AH262" i="1"/>
  <c r="AG262" i="1"/>
  <c r="AF262" i="1"/>
  <c r="AE262" i="1"/>
  <c r="AD262" i="1"/>
  <c r="BL262" i="1" s="1"/>
  <c r="AC262" i="1"/>
  <c r="AB262" i="1"/>
  <c r="Q262" i="1"/>
  <c r="P262" i="1"/>
  <c r="BI262" i="1" s="1"/>
  <c r="O262" i="1"/>
  <c r="N262" i="1"/>
  <c r="M262" i="1"/>
  <c r="L262" i="1"/>
  <c r="BK262" i="1" s="1"/>
  <c r="K262" i="1"/>
  <c r="J262" i="1"/>
  <c r="BJ262" i="1" s="1"/>
  <c r="I262" i="1"/>
  <c r="H262" i="1"/>
  <c r="BQ262" i="1" s="1"/>
  <c r="G262" i="1"/>
  <c r="F262" i="1"/>
  <c r="BU261" i="1"/>
  <c r="BQ261" i="1"/>
  <c r="BM261" i="1"/>
  <c r="BK261" i="1"/>
  <c r="BJ261" i="1"/>
  <c r="BF261" i="1"/>
  <c r="BC261" i="1"/>
  <c r="BB261" i="1"/>
  <c r="BA261" i="1"/>
  <c r="AV261" i="1"/>
  <c r="AU261" i="1"/>
  <c r="AT261" i="1"/>
  <c r="AK261" i="1"/>
  <c r="AJ261" i="1"/>
  <c r="AI261" i="1"/>
  <c r="AH261" i="1"/>
  <c r="AG261" i="1"/>
  <c r="AF261" i="1"/>
  <c r="AE261" i="1"/>
  <c r="AD261" i="1"/>
  <c r="AC261" i="1"/>
  <c r="AB261" i="1"/>
  <c r="BL261" i="1" s="1"/>
  <c r="Q261" i="1"/>
  <c r="P261" i="1"/>
  <c r="BI261" i="1" s="1"/>
  <c r="O261" i="1"/>
  <c r="N261" i="1"/>
  <c r="BH261" i="1" s="1"/>
  <c r="M261" i="1"/>
  <c r="L261" i="1"/>
  <c r="K261" i="1"/>
  <c r="J261" i="1"/>
  <c r="I261" i="1"/>
  <c r="H261" i="1"/>
  <c r="G261" i="1"/>
  <c r="F261" i="1"/>
  <c r="BU260" i="1"/>
  <c r="BM260" i="1"/>
  <c r="BH260" i="1"/>
  <c r="BF260" i="1"/>
  <c r="BC260" i="1"/>
  <c r="BB260" i="1"/>
  <c r="BA260" i="1"/>
  <c r="AY260" i="1"/>
  <c r="AX260" i="1"/>
  <c r="AV260" i="1"/>
  <c r="AU260" i="1"/>
  <c r="AT260" i="1"/>
  <c r="AK260" i="1"/>
  <c r="AJ260" i="1"/>
  <c r="AI260" i="1"/>
  <c r="AH260" i="1"/>
  <c r="AG260" i="1"/>
  <c r="AF260" i="1"/>
  <c r="AE260" i="1"/>
  <c r="AD260" i="1"/>
  <c r="BL260" i="1" s="1"/>
  <c r="AC260" i="1"/>
  <c r="AB260" i="1"/>
  <c r="Q260" i="1"/>
  <c r="P260" i="1"/>
  <c r="BI260" i="1" s="1"/>
  <c r="O260" i="1"/>
  <c r="N260" i="1"/>
  <c r="M260" i="1"/>
  <c r="L260" i="1"/>
  <c r="BK260" i="1" s="1"/>
  <c r="K260" i="1"/>
  <c r="J260" i="1"/>
  <c r="BJ260" i="1" s="1"/>
  <c r="I260" i="1"/>
  <c r="H260" i="1"/>
  <c r="BQ260" i="1" s="1"/>
  <c r="G260" i="1"/>
  <c r="F260" i="1"/>
  <c r="BQ259" i="1"/>
  <c r="BP259" i="1"/>
  <c r="BG259" i="1" s="1"/>
  <c r="BM259" i="1"/>
  <c r="BK259" i="1"/>
  <c r="BJ259" i="1"/>
  <c r="BF259" i="1"/>
  <c r="BC259" i="1"/>
  <c r="BB259" i="1"/>
  <c r="BA259" i="1"/>
  <c r="AZ259" i="1"/>
  <c r="AV259" i="1"/>
  <c r="AU259" i="1"/>
  <c r="AT259" i="1"/>
  <c r="AK259" i="1"/>
  <c r="AJ259" i="1"/>
  <c r="AI259" i="1"/>
  <c r="AH259" i="1"/>
  <c r="AG259" i="1"/>
  <c r="AF259" i="1"/>
  <c r="AE259" i="1"/>
  <c r="AD259" i="1"/>
  <c r="AC259" i="1"/>
  <c r="AB259" i="1"/>
  <c r="BL259" i="1" s="1"/>
  <c r="Q259" i="1"/>
  <c r="P259" i="1"/>
  <c r="BI259" i="1" s="1"/>
  <c r="O259" i="1"/>
  <c r="N259" i="1"/>
  <c r="BH259" i="1" s="1"/>
  <c r="M259" i="1"/>
  <c r="L259" i="1"/>
  <c r="K259" i="1"/>
  <c r="J259" i="1"/>
  <c r="I259" i="1"/>
  <c r="H259" i="1"/>
  <c r="G259" i="1"/>
  <c r="F259" i="1"/>
  <c r="BU258" i="1"/>
  <c r="BM258" i="1"/>
  <c r="BK258" i="1"/>
  <c r="BJ258" i="1"/>
  <c r="BF258" i="1"/>
  <c r="BC258" i="1"/>
  <c r="BB258" i="1"/>
  <c r="BA258" i="1"/>
  <c r="AZ258" i="1"/>
  <c r="AV258" i="1"/>
  <c r="AU258" i="1"/>
  <c r="AT258" i="1"/>
  <c r="AK258" i="1"/>
  <c r="AJ258" i="1"/>
  <c r="AI258" i="1"/>
  <c r="AH258" i="1"/>
  <c r="AG258" i="1"/>
  <c r="AF258" i="1"/>
  <c r="AE258" i="1"/>
  <c r="AD258" i="1"/>
  <c r="AC258" i="1"/>
  <c r="AB258" i="1"/>
  <c r="BL258" i="1" s="1"/>
  <c r="Q258" i="1"/>
  <c r="P258" i="1"/>
  <c r="BI258" i="1" s="1"/>
  <c r="O258" i="1"/>
  <c r="N258" i="1"/>
  <c r="BH258" i="1" s="1"/>
  <c r="M258" i="1"/>
  <c r="L258" i="1"/>
  <c r="K258" i="1"/>
  <c r="J258" i="1"/>
  <c r="I258" i="1"/>
  <c r="H258" i="1"/>
  <c r="BQ258" i="1" s="1"/>
  <c r="G258" i="1"/>
  <c r="F258" i="1"/>
  <c r="BU257" i="1"/>
  <c r="BM257" i="1"/>
  <c r="BL257" i="1"/>
  <c r="BH257" i="1"/>
  <c r="BF257" i="1"/>
  <c r="BC257" i="1"/>
  <c r="BB257" i="1"/>
  <c r="BA257" i="1"/>
  <c r="AY257" i="1"/>
  <c r="AX257" i="1"/>
  <c r="AV257" i="1"/>
  <c r="AU257" i="1"/>
  <c r="AT257" i="1"/>
  <c r="AK257" i="1"/>
  <c r="AJ257" i="1"/>
  <c r="AI257" i="1"/>
  <c r="AH257" i="1"/>
  <c r="AG257" i="1"/>
  <c r="AF257" i="1"/>
  <c r="AE257" i="1"/>
  <c r="AD257" i="1"/>
  <c r="AC257" i="1"/>
  <c r="AB257" i="1"/>
  <c r="Q257" i="1"/>
  <c r="P257" i="1"/>
  <c r="BI257" i="1" s="1"/>
  <c r="O257" i="1"/>
  <c r="N257" i="1"/>
  <c r="M257" i="1"/>
  <c r="L257" i="1"/>
  <c r="BK257" i="1" s="1"/>
  <c r="K257" i="1"/>
  <c r="J257" i="1"/>
  <c r="BJ257" i="1" s="1"/>
  <c r="I257" i="1"/>
  <c r="H257" i="1"/>
  <c r="BQ257" i="1" s="1"/>
  <c r="G257" i="1"/>
  <c r="F257" i="1"/>
  <c r="AW257" i="1" s="1"/>
  <c r="BU256" i="1"/>
  <c r="BQ256" i="1"/>
  <c r="BM256" i="1"/>
  <c r="BK256" i="1"/>
  <c r="BJ256" i="1"/>
  <c r="BF256" i="1"/>
  <c r="BC256" i="1"/>
  <c r="BB256" i="1"/>
  <c r="BA256" i="1"/>
  <c r="AZ256" i="1"/>
  <c r="AV256" i="1"/>
  <c r="AU256" i="1"/>
  <c r="AT256" i="1"/>
  <c r="AK256" i="1"/>
  <c r="AJ256" i="1"/>
  <c r="AI256" i="1"/>
  <c r="AH256" i="1"/>
  <c r="AG256" i="1"/>
  <c r="AF256" i="1"/>
  <c r="AE256" i="1"/>
  <c r="AD256" i="1"/>
  <c r="AC256" i="1"/>
  <c r="AB256" i="1"/>
  <c r="BL256" i="1" s="1"/>
  <c r="Q256" i="1"/>
  <c r="P256" i="1"/>
  <c r="BI256" i="1" s="1"/>
  <c r="O256" i="1"/>
  <c r="N256" i="1"/>
  <c r="BH256" i="1" s="1"/>
  <c r="M256" i="1"/>
  <c r="L256" i="1"/>
  <c r="K256" i="1"/>
  <c r="J256" i="1"/>
  <c r="I256" i="1"/>
  <c r="H256" i="1"/>
  <c r="G256" i="1"/>
  <c r="F256" i="1"/>
  <c r="BU255" i="1"/>
  <c r="BM255" i="1"/>
  <c r="BL255" i="1"/>
  <c r="BH255" i="1"/>
  <c r="BF255" i="1"/>
  <c r="BC255" i="1"/>
  <c r="BB255" i="1"/>
  <c r="BA255" i="1"/>
  <c r="AY255" i="1"/>
  <c r="AX255" i="1"/>
  <c r="AV255" i="1"/>
  <c r="AU255" i="1"/>
  <c r="AT255" i="1"/>
  <c r="AK255" i="1"/>
  <c r="AJ255" i="1"/>
  <c r="AI255" i="1"/>
  <c r="AH255" i="1"/>
  <c r="AG255" i="1"/>
  <c r="AF255" i="1"/>
  <c r="AE255" i="1"/>
  <c r="AD255" i="1"/>
  <c r="AC255" i="1"/>
  <c r="AB255" i="1"/>
  <c r="Q255" i="1"/>
  <c r="P255" i="1"/>
  <c r="BI255" i="1" s="1"/>
  <c r="O255" i="1"/>
  <c r="N255" i="1"/>
  <c r="M255" i="1"/>
  <c r="L255" i="1"/>
  <c r="BK255" i="1" s="1"/>
  <c r="K255" i="1"/>
  <c r="J255" i="1"/>
  <c r="BJ255" i="1" s="1"/>
  <c r="I255" i="1"/>
  <c r="H255" i="1"/>
  <c r="BQ255" i="1" s="1"/>
  <c r="G255" i="1"/>
  <c r="F255" i="1"/>
  <c r="AW255" i="1" s="1"/>
  <c r="BU254" i="1"/>
  <c r="BQ254" i="1"/>
  <c r="BM254" i="1"/>
  <c r="BK254" i="1"/>
  <c r="BJ254" i="1"/>
  <c r="BF254" i="1"/>
  <c r="BC254" i="1"/>
  <c r="BB254" i="1"/>
  <c r="BA254" i="1"/>
  <c r="AZ254" i="1"/>
  <c r="AV254" i="1"/>
  <c r="AU254" i="1"/>
  <c r="AT254" i="1"/>
  <c r="AK254" i="1"/>
  <c r="AJ254" i="1"/>
  <c r="AI254" i="1"/>
  <c r="AH254" i="1"/>
  <c r="AG254" i="1"/>
  <c r="AF254" i="1"/>
  <c r="AE254" i="1"/>
  <c r="AD254" i="1"/>
  <c r="AC254" i="1"/>
  <c r="AB254" i="1"/>
  <c r="BL254" i="1" s="1"/>
  <c r="Q254" i="1"/>
  <c r="P254" i="1"/>
  <c r="BI254" i="1" s="1"/>
  <c r="O254" i="1"/>
  <c r="N254" i="1"/>
  <c r="BH254" i="1" s="1"/>
  <c r="M254" i="1"/>
  <c r="L254" i="1"/>
  <c r="K254" i="1"/>
  <c r="J254" i="1"/>
  <c r="I254" i="1"/>
  <c r="H254" i="1"/>
  <c r="G254" i="1"/>
  <c r="F254" i="1"/>
  <c r="BU253" i="1"/>
  <c r="BM253" i="1"/>
  <c r="BL253" i="1"/>
  <c r="BH253" i="1"/>
  <c r="BF253" i="1"/>
  <c r="BC253" i="1"/>
  <c r="BB253" i="1"/>
  <c r="BA253" i="1"/>
  <c r="AY253" i="1"/>
  <c r="AX253" i="1"/>
  <c r="AV253" i="1"/>
  <c r="AU253" i="1"/>
  <c r="AT253" i="1"/>
  <c r="AK253" i="1"/>
  <c r="AJ253" i="1"/>
  <c r="AI253" i="1"/>
  <c r="AH253" i="1"/>
  <c r="AG253" i="1"/>
  <c r="AF253" i="1"/>
  <c r="AE253" i="1"/>
  <c r="AD253" i="1"/>
  <c r="AC253" i="1"/>
  <c r="AB253" i="1"/>
  <c r="Q253" i="1"/>
  <c r="P253" i="1"/>
  <c r="BI253" i="1" s="1"/>
  <c r="O253" i="1"/>
  <c r="N253" i="1"/>
  <c r="M253" i="1"/>
  <c r="L253" i="1"/>
  <c r="BK253" i="1" s="1"/>
  <c r="K253" i="1"/>
  <c r="J253" i="1"/>
  <c r="BJ253" i="1" s="1"/>
  <c r="I253" i="1"/>
  <c r="H253" i="1"/>
  <c r="BQ253" i="1" s="1"/>
  <c r="G253" i="1"/>
  <c r="F253" i="1"/>
  <c r="AW253" i="1" s="1"/>
  <c r="BQ252" i="1"/>
  <c r="BM252" i="1"/>
  <c r="BK252" i="1"/>
  <c r="BF252" i="1"/>
  <c r="BC252" i="1"/>
  <c r="BB252" i="1"/>
  <c r="BA252" i="1"/>
  <c r="AV252" i="1"/>
  <c r="AU252" i="1"/>
  <c r="AT252" i="1"/>
  <c r="AK252" i="1"/>
  <c r="AJ252" i="1"/>
  <c r="AI252" i="1"/>
  <c r="AH252" i="1"/>
  <c r="AG252" i="1"/>
  <c r="AF252" i="1"/>
  <c r="AE252" i="1"/>
  <c r="AD252" i="1"/>
  <c r="AC252" i="1"/>
  <c r="AB252" i="1"/>
  <c r="BL252" i="1" s="1"/>
  <c r="Q252" i="1"/>
  <c r="P252" i="1"/>
  <c r="BI252" i="1" s="1"/>
  <c r="O252" i="1"/>
  <c r="N252" i="1"/>
  <c r="BH252" i="1" s="1"/>
  <c r="M252" i="1"/>
  <c r="L252" i="1"/>
  <c r="K252" i="1"/>
  <c r="J252" i="1"/>
  <c r="BJ252" i="1" s="1"/>
  <c r="I252" i="1"/>
  <c r="H252" i="1"/>
  <c r="G252" i="1"/>
  <c r="F252" i="1"/>
  <c r="BU251" i="1"/>
  <c r="BM251" i="1"/>
  <c r="BK251" i="1"/>
  <c r="BF251" i="1"/>
  <c r="BC251" i="1"/>
  <c r="BB251" i="1"/>
  <c r="BA251" i="1"/>
  <c r="AV251" i="1"/>
  <c r="AU251" i="1"/>
  <c r="AT251" i="1"/>
  <c r="AK251" i="1"/>
  <c r="AJ251" i="1"/>
  <c r="AI251" i="1"/>
  <c r="AH251" i="1"/>
  <c r="AG251" i="1"/>
  <c r="AF251" i="1"/>
  <c r="AE251" i="1"/>
  <c r="AD251" i="1"/>
  <c r="AC251" i="1"/>
  <c r="AB251" i="1"/>
  <c r="BL251" i="1" s="1"/>
  <c r="Q251" i="1"/>
  <c r="P251" i="1"/>
  <c r="BI251" i="1" s="1"/>
  <c r="O251" i="1"/>
  <c r="N251" i="1"/>
  <c r="BH251" i="1" s="1"/>
  <c r="M251" i="1"/>
  <c r="L251" i="1"/>
  <c r="K251" i="1"/>
  <c r="J251" i="1"/>
  <c r="BJ251" i="1" s="1"/>
  <c r="I251" i="1"/>
  <c r="H251" i="1"/>
  <c r="BQ251" i="1" s="1"/>
  <c r="G251" i="1"/>
  <c r="F251" i="1"/>
  <c r="BU250" i="1"/>
  <c r="BM250" i="1"/>
  <c r="BL250" i="1"/>
  <c r="BH250" i="1"/>
  <c r="BF250" i="1"/>
  <c r="BC250" i="1"/>
  <c r="BB250" i="1"/>
  <c r="BA250" i="1"/>
  <c r="AY250" i="1"/>
  <c r="AX250" i="1"/>
  <c r="AV250" i="1"/>
  <c r="AU250" i="1"/>
  <c r="AT250" i="1"/>
  <c r="AK250" i="1"/>
  <c r="AJ250" i="1"/>
  <c r="AI250" i="1"/>
  <c r="AH250" i="1"/>
  <c r="AG250" i="1"/>
  <c r="AF250" i="1"/>
  <c r="AE250" i="1"/>
  <c r="AD250" i="1"/>
  <c r="AC250" i="1"/>
  <c r="AB250" i="1"/>
  <c r="Q250" i="1"/>
  <c r="P250" i="1"/>
  <c r="BI250" i="1" s="1"/>
  <c r="O250" i="1"/>
  <c r="N250" i="1"/>
  <c r="M250" i="1"/>
  <c r="L250" i="1"/>
  <c r="BK250" i="1" s="1"/>
  <c r="K250" i="1"/>
  <c r="J250" i="1"/>
  <c r="BJ250" i="1" s="1"/>
  <c r="I250" i="1"/>
  <c r="H250" i="1"/>
  <c r="BQ250" i="1" s="1"/>
  <c r="G250" i="1"/>
  <c r="F250" i="1"/>
  <c r="AW250" i="1" s="1"/>
  <c r="BU249" i="1"/>
  <c r="BQ249" i="1"/>
  <c r="BM249" i="1"/>
  <c r="BK249" i="1"/>
  <c r="BF249" i="1"/>
  <c r="BC249" i="1"/>
  <c r="BB249" i="1"/>
  <c r="BA249" i="1"/>
  <c r="AV249" i="1"/>
  <c r="AU249" i="1"/>
  <c r="AT249" i="1"/>
  <c r="AK249" i="1"/>
  <c r="AJ249" i="1"/>
  <c r="AI249" i="1"/>
  <c r="AH249" i="1"/>
  <c r="AG249" i="1"/>
  <c r="AF249" i="1"/>
  <c r="AE249" i="1"/>
  <c r="AD249" i="1"/>
  <c r="AC249" i="1"/>
  <c r="AB249" i="1"/>
  <c r="BL249" i="1" s="1"/>
  <c r="Q249" i="1"/>
  <c r="P249" i="1"/>
  <c r="BI249" i="1" s="1"/>
  <c r="O249" i="1"/>
  <c r="N249" i="1"/>
  <c r="BH249" i="1" s="1"/>
  <c r="M249" i="1"/>
  <c r="L249" i="1"/>
  <c r="K249" i="1"/>
  <c r="J249" i="1"/>
  <c r="BJ249" i="1" s="1"/>
  <c r="I249" i="1"/>
  <c r="H249" i="1"/>
  <c r="G249" i="1"/>
  <c r="F249" i="1"/>
  <c r="BU248" i="1"/>
  <c r="BM248" i="1"/>
  <c r="BL248" i="1"/>
  <c r="BH248" i="1"/>
  <c r="BF248" i="1"/>
  <c r="BC248" i="1"/>
  <c r="BB248" i="1"/>
  <c r="BA248" i="1"/>
  <c r="AY248" i="1"/>
  <c r="AX248" i="1"/>
  <c r="AV248" i="1"/>
  <c r="AU248" i="1"/>
  <c r="AT248" i="1"/>
  <c r="AK248" i="1"/>
  <c r="AJ248" i="1"/>
  <c r="AI248" i="1"/>
  <c r="AH248" i="1"/>
  <c r="AG248" i="1"/>
  <c r="AF248" i="1"/>
  <c r="AE248" i="1"/>
  <c r="AD248" i="1"/>
  <c r="AC248" i="1"/>
  <c r="AB248" i="1"/>
  <c r="Q248" i="1"/>
  <c r="P248" i="1"/>
  <c r="BI248" i="1" s="1"/>
  <c r="O248" i="1"/>
  <c r="N248" i="1"/>
  <c r="M248" i="1"/>
  <c r="L248" i="1"/>
  <c r="BK248" i="1" s="1"/>
  <c r="K248" i="1"/>
  <c r="J248" i="1"/>
  <c r="BJ248" i="1" s="1"/>
  <c r="I248" i="1"/>
  <c r="H248" i="1"/>
  <c r="BQ248" i="1" s="1"/>
  <c r="G248" i="1"/>
  <c r="F248" i="1"/>
  <c r="BU247" i="1"/>
  <c r="BQ247" i="1"/>
  <c r="BM247" i="1"/>
  <c r="BK247" i="1"/>
  <c r="BF247" i="1"/>
  <c r="BC247" i="1"/>
  <c r="BB247" i="1"/>
  <c r="BA247" i="1"/>
  <c r="AV247" i="1"/>
  <c r="AU247" i="1"/>
  <c r="AT247" i="1"/>
  <c r="AK247" i="1"/>
  <c r="AJ247" i="1"/>
  <c r="AI247" i="1"/>
  <c r="AH247" i="1"/>
  <c r="AG247" i="1"/>
  <c r="AF247" i="1"/>
  <c r="AE247" i="1"/>
  <c r="AD247" i="1"/>
  <c r="AC247" i="1"/>
  <c r="AB247" i="1"/>
  <c r="BL247" i="1" s="1"/>
  <c r="Q247" i="1"/>
  <c r="P247" i="1"/>
  <c r="BI247" i="1" s="1"/>
  <c r="O247" i="1"/>
  <c r="N247" i="1"/>
  <c r="BH247" i="1" s="1"/>
  <c r="M247" i="1"/>
  <c r="L247" i="1"/>
  <c r="K247" i="1"/>
  <c r="J247" i="1"/>
  <c r="BJ247" i="1" s="1"/>
  <c r="I247" i="1"/>
  <c r="H247" i="1"/>
  <c r="G247" i="1"/>
  <c r="F247" i="1"/>
  <c r="BU246" i="1"/>
  <c r="BM246" i="1"/>
  <c r="BH246" i="1"/>
  <c r="BF246" i="1"/>
  <c r="BC246" i="1"/>
  <c r="BB246" i="1"/>
  <c r="BA246" i="1"/>
  <c r="AY246" i="1"/>
  <c r="AX246" i="1"/>
  <c r="AV246" i="1"/>
  <c r="AU246" i="1"/>
  <c r="AT246" i="1"/>
  <c r="AK246" i="1"/>
  <c r="AJ246" i="1"/>
  <c r="AI246" i="1"/>
  <c r="AH246" i="1"/>
  <c r="AG246" i="1"/>
  <c r="AF246" i="1"/>
  <c r="AE246" i="1"/>
  <c r="AD246" i="1"/>
  <c r="BL246" i="1" s="1"/>
  <c r="AC246" i="1"/>
  <c r="AB246" i="1"/>
  <c r="Q246" i="1"/>
  <c r="P246" i="1"/>
  <c r="O246" i="1"/>
  <c r="N246" i="1"/>
  <c r="M246" i="1"/>
  <c r="L246" i="1"/>
  <c r="K246" i="1"/>
  <c r="J246" i="1"/>
  <c r="BJ246" i="1" s="1"/>
  <c r="I246" i="1"/>
  <c r="H246" i="1"/>
  <c r="G246" i="1"/>
  <c r="F246" i="1"/>
  <c r="BQ245" i="1"/>
  <c r="BM245" i="1"/>
  <c r="BK245" i="1"/>
  <c r="BF245" i="1"/>
  <c r="BC245" i="1"/>
  <c r="BB245" i="1"/>
  <c r="BA245" i="1"/>
  <c r="AZ245" i="1"/>
  <c r="AV245" i="1"/>
  <c r="AU245" i="1"/>
  <c r="AT245" i="1"/>
  <c r="AK245" i="1"/>
  <c r="AJ245" i="1"/>
  <c r="AI245" i="1"/>
  <c r="AH245" i="1"/>
  <c r="AG245" i="1"/>
  <c r="AF245" i="1"/>
  <c r="AE245" i="1"/>
  <c r="AD245" i="1"/>
  <c r="AC245" i="1"/>
  <c r="AB245" i="1"/>
  <c r="BL245" i="1" s="1"/>
  <c r="Q245" i="1"/>
  <c r="P245" i="1"/>
  <c r="BI245" i="1" s="1"/>
  <c r="O245" i="1"/>
  <c r="N245" i="1"/>
  <c r="BH245" i="1" s="1"/>
  <c r="M245" i="1"/>
  <c r="L245" i="1"/>
  <c r="K245" i="1"/>
  <c r="J245" i="1"/>
  <c r="BJ245" i="1" s="1"/>
  <c r="I245" i="1"/>
  <c r="H245" i="1"/>
  <c r="G245" i="1"/>
  <c r="F245" i="1"/>
  <c r="BP245" i="1" s="1"/>
  <c r="BG245" i="1" s="1"/>
  <c r="BU244" i="1"/>
  <c r="BM244" i="1"/>
  <c r="BF244" i="1"/>
  <c r="BC244" i="1"/>
  <c r="BB244" i="1"/>
  <c r="BA244" i="1"/>
  <c r="AV244" i="1"/>
  <c r="AU244" i="1"/>
  <c r="AT244" i="1"/>
  <c r="AK244" i="1"/>
  <c r="AJ244" i="1"/>
  <c r="AI244" i="1"/>
  <c r="AH244" i="1"/>
  <c r="AG244" i="1"/>
  <c r="AF244" i="1"/>
  <c r="AE244" i="1"/>
  <c r="AD244" i="1"/>
  <c r="AC244" i="1"/>
  <c r="AB244" i="1"/>
  <c r="Q244" i="1"/>
  <c r="P244" i="1"/>
  <c r="O244" i="1"/>
  <c r="BH244" i="1" s="1"/>
  <c r="N244" i="1"/>
  <c r="M244" i="1"/>
  <c r="BK244" i="1" s="1"/>
  <c r="L244" i="1"/>
  <c r="K244" i="1"/>
  <c r="J244" i="1"/>
  <c r="I244" i="1"/>
  <c r="H244" i="1"/>
  <c r="G244" i="1"/>
  <c r="AX244" i="1" s="1"/>
  <c r="F244" i="1"/>
  <c r="BU243" i="1"/>
  <c r="BM243" i="1"/>
  <c r="BJ243" i="1"/>
  <c r="BF243" i="1"/>
  <c r="BC243" i="1"/>
  <c r="BB243" i="1"/>
  <c r="BA243" i="1"/>
  <c r="AY243" i="1"/>
  <c r="AV243" i="1"/>
  <c r="AU243" i="1"/>
  <c r="AT243" i="1"/>
  <c r="AK243" i="1"/>
  <c r="AJ243" i="1"/>
  <c r="AI243" i="1"/>
  <c r="AH243" i="1"/>
  <c r="AG243" i="1"/>
  <c r="AF243" i="1"/>
  <c r="AE243" i="1"/>
  <c r="AD243" i="1"/>
  <c r="AC243" i="1"/>
  <c r="AB243" i="1"/>
  <c r="Q243" i="1"/>
  <c r="P243" i="1"/>
  <c r="BI243" i="1" s="1"/>
  <c r="O243" i="1"/>
  <c r="N243" i="1"/>
  <c r="M243" i="1"/>
  <c r="L243" i="1"/>
  <c r="BK243" i="1" s="1"/>
  <c r="K243" i="1"/>
  <c r="J243" i="1"/>
  <c r="I243" i="1"/>
  <c r="H243" i="1"/>
  <c r="G243" i="1"/>
  <c r="BP243" i="1" s="1"/>
  <c r="F243" i="1"/>
  <c r="AZ243" i="1" s="1"/>
  <c r="BU242" i="1"/>
  <c r="BM242" i="1"/>
  <c r="BK242" i="1"/>
  <c r="BF242" i="1"/>
  <c r="BC242" i="1"/>
  <c r="BB242" i="1"/>
  <c r="BA242" i="1"/>
  <c r="AV242" i="1"/>
  <c r="AU242" i="1"/>
  <c r="AT242" i="1"/>
  <c r="AK242" i="1"/>
  <c r="AJ242" i="1"/>
  <c r="AI242" i="1"/>
  <c r="AH242" i="1"/>
  <c r="AG242" i="1"/>
  <c r="AF242" i="1"/>
  <c r="AE242" i="1"/>
  <c r="AD242" i="1"/>
  <c r="AC242" i="1"/>
  <c r="AB242" i="1"/>
  <c r="Q242" i="1"/>
  <c r="BI242" i="1" s="1"/>
  <c r="P242" i="1"/>
  <c r="O242" i="1"/>
  <c r="N242" i="1"/>
  <c r="M242" i="1"/>
  <c r="L242" i="1"/>
  <c r="K242" i="1"/>
  <c r="J242" i="1"/>
  <c r="I242" i="1"/>
  <c r="H242" i="1"/>
  <c r="G242" i="1"/>
  <c r="AY242" i="1" s="1"/>
  <c r="F242" i="1"/>
  <c r="BU241" i="1"/>
  <c r="BM241" i="1"/>
  <c r="BF241" i="1"/>
  <c r="BC241" i="1"/>
  <c r="BB241" i="1"/>
  <c r="BA241" i="1"/>
  <c r="AY241" i="1"/>
  <c r="AV241" i="1"/>
  <c r="AU241" i="1"/>
  <c r="AT241" i="1"/>
  <c r="AK241" i="1"/>
  <c r="AJ241" i="1"/>
  <c r="AI241" i="1"/>
  <c r="AH241" i="1"/>
  <c r="AG241" i="1"/>
  <c r="AF241" i="1"/>
  <c r="AE241" i="1"/>
  <c r="AD241" i="1"/>
  <c r="AC241" i="1"/>
  <c r="AB241" i="1"/>
  <c r="Q241" i="1"/>
  <c r="BI241" i="1" s="1"/>
  <c r="P241" i="1"/>
  <c r="O241" i="1"/>
  <c r="BH241" i="1" s="1"/>
  <c r="N241" i="1"/>
  <c r="M241" i="1"/>
  <c r="BK241" i="1" s="1"/>
  <c r="L241" i="1"/>
  <c r="K241" i="1"/>
  <c r="J241" i="1"/>
  <c r="BJ241" i="1" s="1"/>
  <c r="I241" i="1"/>
  <c r="BQ241" i="1" s="1"/>
  <c r="H241" i="1"/>
  <c r="G241" i="1"/>
  <c r="AX241" i="1" s="1"/>
  <c r="F241" i="1"/>
  <c r="BP241" i="1" s="1"/>
  <c r="BU240" i="1"/>
  <c r="BQ240" i="1"/>
  <c r="BM240" i="1"/>
  <c r="BK240" i="1"/>
  <c r="BF240" i="1"/>
  <c r="BC240" i="1"/>
  <c r="BB240" i="1"/>
  <c r="BA240" i="1"/>
  <c r="AV240" i="1"/>
  <c r="AU240" i="1"/>
  <c r="AT240" i="1"/>
  <c r="AK240" i="1"/>
  <c r="AJ240" i="1"/>
  <c r="AI240" i="1"/>
  <c r="AH240" i="1"/>
  <c r="AG240" i="1"/>
  <c r="AF240" i="1"/>
  <c r="AE240" i="1"/>
  <c r="AD240" i="1"/>
  <c r="AC240" i="1"/>
  <c r="AB240" i="1"/>
  <c r="BL240" i="1" s="1"/>
  <c r="Q240" i="1"/>
  <c r="BI240" i="1" s="1"/>
  <c r="P240" i="1"/>
  <c r="O240" i="1"/>
  <c r="N240" i="1"/>
  <c r="BH240" i="1" s="1"/>
  <c r="M240" i="1"/>
  <c r="L240" i="1"/>
  <c r="K240" i="1"/>
  <c r="J240" i="1"/>
  <c r="BJ240" i="1" s="1"/>
  <c r="I240" i="1"/>
  <c r="H240" i="1"/>
  <c r="G240" i="1"/>
  <c r="AY240" i="1" s="1"/>
  <c r="F240" i="1"/>
  <c r="BP240" i="1" s="1"/>
  <c r="BG240" i="1" s="1"/>
  <c r="BU239" i="1"/>
  <c r="BM239" i="1"/>
  <c r="BI239" i="1"/>
  <c r="BF239" i="1"/>
  <c r="BC239" i="1"/>
  <c r="BB239" i="1"/>
  <c r="BA239" i="1"/>
  <c r="AY239" i="1"/>
  <c r="AV239" i="1"/>
  <c r="AU239" i="1"/>
  <c r="AT239" i="1"/>
  <c r="AK239" i="1"/>
  <c r="AJ239" i="1"/>
  <c r="AI239" i="1"/>
  <c r="AH239" i="1"/>
  <c r="AG239" i="1"/>
  <c r="AF239" i="1"/>
  <c r="AE239" i="1"/>
  <c r="AD239" i="1"/>
  <c r="AC239" i="1"/>
  <c r="BL239" i="1" s="1"/>
  <c r="AB239" i="1"/>
  <c r="Q239" i="1"/>
  <c r="P239" i="1"/>
  <c r="O239" i="1"/>
  <c r="BH239" i="1" s="1"/>
  <c r="N239" i="1"/>
  <c r="M239" i="1"/>
  <c r="BK239" i="1" s="1"/>
  <c r="L239" i="1"/>
  <c r="K239" i="1"/>
  <c r="J239" i="1"/>
  <c r="BJ239" i="1" s="1"/>
  <c r="I239" i="1"/>
  <c r="BQ239" i="1" s="1"/>
  <c r="H239" i="1"/>
  <c r="G239" i="1"/>
  <c r="AX239" i="1" s="1"/>
  <c r="F239" i="1"/>
  <c r="BQ238" i="1"/>
  <c r="BM238" i="1"/>
  <c r="BK238" i="1"/>
  <c r="BF238" i="1"/>
  <c r="BC238" i="1"/>
  <c r="BB238" i="1"/>
  <c r="BA238" i="1"/>
  <c r="AV238" i="1"/>
  <c r="AU238" i="1"/>
  <c r="AT238" i="1"/>
  <c r="AK238" i="1"/>
  <c r="AJ238" i="1"/>
  <c r="AI238" i="1"/>
  <c r="AH238" i="1"/>
  <c r="AG238" i="1"/>
  <c r="AF238" i="1"/>
  <c r="AE238" i="1"/>
  <c r="AD238" i="1"/>
  <c r="AC238" i="1"/>
  <c r="AB238" i="1"/>
  <c r="BL238" i="1" s="1"/>
  <c r="Q238" i="1"/>
  <c r="BI238" i="1" s="1"/>
  <c r="P238" i="1"/>
  <c r="O238" i="1"/>
  <c r="N238" i="1"/>
  <c r="BH238" i="1" s="1"/>
  <c r="M238" i="1"/>
  <c r="L238" i="1"/>
  <c r="K238" i="1"/>
  <c r="J238" i="1"/>
  <c r="BJ238" i="1" s="1"/>
  <c r="I238" i="1"/>
  <c r="H238" i="1"/>
  <c r="G238" i="1"/>
  <c r="AY238" i="1" s="1"/>
  <c r="F238" i="1"/>
  <c r="BU237" i="1"/>
  <c r="BM237" i="1"/>
  <c r="BK237" i="1"/>
  <c r="BF237" i="1"/>
  <c r="BC237" i="1"/>
  <c r="BB237" i="1"/>
  <c r="BA237" i="1"/>
  <c r="AV237" i="1"/>
  <c r="AU237" i="1"/>
  <c r="AT237" i="1"/>
  <c r="AK237" i="1"/>
  <c r="AJ237" i="1"/>
  <c r="AI237" i="1"/>
  <c r="AH237" i="1"/>
  <c r="AG237" i="1"/>
  <c r="AF237" i="1"/>
  <c r="AE237" i="1"/>
  <c r="AD237" i="1"/>
  <c r="AC237" i="1"/>
  <c r="AB237" i="1"/>
  <c r="BL237" i="1" s="1"/>
  <c r="Q237" i="1"/>
  <c r="BI237" i="1" s="1"/>
  <c r="P237" i="1"/>
  <c r="O237" i="1"/>
  <c r="N237" i="1"/>
  <c r="BH237" i="1" s="1"/>
  <c r="M237" i="1"/>
  <c r="L237" i="1"/>
  <c r="K237" i="1"/>
  <c r="J237" i="1"/>
  <c r="BJ237" i="1" s="1"/>
  <c r="I237" i="1"/>
  <c r="H237" i="1"/>
  <c r="BQ237" i="1" s="1"/>
  <c r="G237" i="1"/>
  <c r="AY237" i="1" s="1"/>
  <c r="F237" i="1"/>
  <c r="AZ237" i="1" s="1"/>
  <c r="BU236" i="1"/>
  <c r="BM236" i="1"/>
  <c r="BI236" i="1"/>
  <c r="BF236" i="1"/>
  <c r="BC236" i="1"/>
  <c r="BB236" i="1"/>
  <c r="BA236" i="1"/>
  <c r="AY236" i="1"/>
  <c r="AV236" i="1"/>
  <c r="AU236" i="1"/>
  <c r="AT236" i="1"/>
  <c r="AK236" i="1"/>
  <c r="AJ236" i="1"/>
  <c r="AI236" i="1"/>
  <c r="AH236" i="1"/>
  <c r="AG236" i="1"/>
  <c r="AF236" i="1"/>
  <c r="AE236" i="1"/>
  <c r="AD236" i="1"/>
  <c r="AC236" i="1"/>
  <c r="AB236" i="1"/>
  <c r="Q236" i="1"/>
  <c r="P236" i="1"/>
  <c r="O236" i="1"/>
  <c r="BH236" i="1" s="1"/>
  <c r="N236" i="1"/>
  <c r="M236" i="1"/>
  <c r="BK236" i="1" s="1"/>
  <c r="L236" i="1"/>
  <c r="K236" i="1"/>
  <c r="J236" i="1"/>
  <c r="BJ236" i="1" s="1"/>
  <c r="I236" i="1"/>
  <c r="BQ236" i="1" s="1"/>
  <c r="H236" i="1"/>
  <c r="G236" i="1"/>
  <c r="AX236" i="1" s="1"/>
  <c r="F236" i="1"/>
  <c r="BP236" i="1" s="1"/>
  <c r="BU235" i="1"/>
  <c r="BQ235" i="1"/>
  <c r="BM235" i="1"/>
  <c r="BK235" i="1"/>
  <c r="BF235" i="1"/>
  <c r="BC235" i="1"/>
  <c r="BB235" i="1"/>
  <c r="BA235" i="1"/>
  <c r="AV235" i="1"/>
  <c r="AU235" i="1"/>
  <c r="AT235" i="1"/>
  <c r="AK235" i="1"/>
  <c r="AJ235" i="1"/>
  <c r="AI235" i="1"/>
  <c r="AH235" i="1"/>
  <c r="AG235" i="1"/>
  <c r="AF235" i="1"/>
  <c r="AE235" i="1"/>
  <c r="AD235" i="1"/>
  <c r="AC235" i="1"/>
  <c r="AB235" i="1"/>
  <c r="Q235" i="1"/>
  <c r="BI235" i="1" s="1"/>
  <c r="P235" i="1"/>
  <c r="O235" i="1"/>
  <c r="N235" i="1"/>
  <c r="M235" i="1"/>
  <c r="L235" i="1"/>
  <c r="K235" i="1"/>
  <c r="J235" i="1"/>
  <c r="I235" i="1"/>
  <c r="H235" i="1"/>
  <c r="G235" i="1"/>
  <c r="AY235" i="1" s="1"/>
  <c r="F235" i="1"/>
  <c r="BU234" i="1"/>
  <c r="BM234" i="1"/>
  <c r="BF234" i="1"/>
  <c r="BC234" i="1"/>
  <c r="BB234" i="1"/>
  <c r="BA234" i="1"/>
  <c r="AY234" i="1"/>
  <c r="AV234" i="1"/>
  <c r="AU234" i="1"/>
  <c r="AT234" i="1"/>
  <c r="AK234" i="1"/>
  <c r="AJ234" i="1"/>
  <c r="AI234" i="1"/>
  <c r="AH234" i="1"/>
  <c r="AG234" i="1"/>
  <c r="AF234" i="1"/>
  <c r="AE234" i="1"/>
  <c r="AD234" i="1"/>
  <c r="AC234" i="1"/>
  <c r="AB234" i="1"/>
  <c r="BL234" i="1" s="1"/>
  <c r="Q234" i="1"/>
  <c r="BI234" i="1" s="1"/>
  <c r="P234" i="1"/>
  <c r="O234" i="1"/>
  <c r="N234" i="1"/>
  <c r="BH234" i="1" s="1"/>
  <c r="M234" i="1"/>
  <c r="BK234" i="1" s="1"/>
  <c r="L234" i="1"/>
  <c r="K234" i="1"/>
  <c r="J234" i="1"/>
  <c r="BJ234" i="1" s="1"/>
  <c r="I234" i="1"/>
  <c r="BQ234" i="1" s="1"/>
  <c r="H234" i="1"/>
  <c r="G234" i="1"/>
  <c r="F234" i="1"/>
  <c r="AX234" i="1" s="1"/>
  <c r="BU233" i="1"/>
  <c r="BQ233" i="1"/>
  <c r="BM233" i="1"/>
  <c r="BK233" i="1"/>
  <c r="BF233" i="1"/>
  <c r="BC233" i="1"/>
  <c r="BB233" i="1"/>
  <c r="BA233" i="1"/>
  <c r="AV233" i="1"/>
  <c r="AU233" i="1"/>
  <c r="AT233" i="1"/>
  <c r="AK233" i="1"/>
  <c r="AJ233" i="1"/>
  <c r="AI233" i="1"/>
  <c r="AH233" i="1"/>
  <c r="AG233" i="1"/>
  <c r="AF233" i="1"/>
  <c r="AE233" i="1"/>
  <c r="AD233" i="1"/>
  <c r="AC233" i="1"/>
  <c r="AB233" i="1"/>
  <c r="BL233" i="1" s="1"/>
  <c r="Q233" i="1"/>
  <c r="BI233" i="1" s="1"/>
  <c r="P233" i="1"/>
  <c r="O233" i="1"/>
  <c r="N233" i="1"/>
  <c r="BH233" i="1" s="1"/>
  <c r="M233" i="1"/>
  <c r="L233" i="1"/>
  <c r="K233" i="1"/>
  <c r="J233" i="1"/>
  <c r="BJ233" i="1" s="1"/>
  <c r="I233" i="1"/>
  <c r="H233" i="1"/>
  <c r="G233" i="1"/>
  <c r="AY233" i="1" s="1"/>
  <c r="F233" i="1"/>
  <c r="BU232" i="1"/>
  <c r="BM232" i="1"/>
  <c r="BI232" i="1"/>
  <c r="BF232" i="1"/>
  <c r="BC232" i="1"/>
  <c r="BB232" i="1"/>
  <c r="BA232" i="1"/>
  <c r="AY232" i="1"/>
  <c r="AV232" i="1"/>
  <c r="AU232" i="1"/>
  <c r="AT232" i="1"/>
  <c r="AK232" i="1"/>
  <c r="AJ232" i="1"/>
  <c r="AI232" i="1"/>
  <c r="AH232" i="1"/>
  <c r="AG232" i="1"/>
  <c r="AF232" i="1"/>
  <c r="AE232" i="1"/>
  <c r="AD232" i="1"/>
  <c r="AC232" i="1"/>
  <c r="AB232" i="1"/>
  <c r="Q232" i="1"/>
  <c r="P232" i="1"/>
  <c r="O232" i="1"/>
  <c r="N232" i="1"/>
  <c r="BH232" i="1" s="1"/>
  <c r="M232" i="1"/>
  <c r="BK232" i="1" s="1"/>
  <c r="L232" i="1"/>
  <c r="K232" i="1"/>
  <c r="J232" i="1"/>
  <c r="BJ232" i="1" s="1"/>
  <c r="I232" i="1"/>
  <c r="BQ232" i="1" s="1"/>
  <c r="H232" i="1"/>
  <c r="G232" i="1"/>
  <c r="F232" i="1"/>
  <c r="AX232" i="1" s="1"/>
  <c r="BQ231" i="1"/>
  <c r="BM231" i="1"/>
  <c r="BK231" i="1"/>
  <c r="BF231" i="1"/>
  <c r="BC231" i="1"/>
  <c r="BB231" i="1"/>
  <c r="BA231" i="1"/>
  <c r="AV231" i="1"/>
  <c r="AU231" i="1"/>
  <c r="AT231" i="1"/>
  <c r="AK231" i="1"/>
  <c r="AJ231" i="1"/>
  <c r="AI231" i="1"/>
  <c r="AH231" i="1"/>
  <c r="AG231" i="1"/>
  <c r="AF231" i="1"/>
  <c r="AE231" i="1"/>
  <c r="AD231" i="1"/>
  <c r="AC231" i="1"/>
  <c r="AB231" i="1"/>
  <c r="Q231" i="1"/>
  <c r="BI231" i="1" s="1"/>
  <c r="P231" i="1"/>
  <c r="O231" i="1"/>
  <c r="N231" i="1"/>
  <c r="M231" i="1"/>
  <c r="L231" i="1"/>
  <c r="K231" i="1"/>
  <c r="J231" i="1"/>
  <c r="I231" i="1"/>
  <c r="H231" i="1"/>
  <c r="G231" i="1"/>
  <c r="AY231" i="1" s="1"/>
  <c r="F231" i="1"/>
  <c r="BU230" i="1"/>
  <c r="BM230" i="1"/>
  <c r="BK230" i="1"/>
  <c r="BF230" i="1"/>
  <c r="BC230" i="1"/>
  <c r="BB230" i="1"/>
  <c r="BA230" i="1"/>
  <c r="AV230" i="1"/>
  <c r="AU230" i="1"/>
  <c r="AT230" i="1"/>
  <c r="AK230" i="1"/>
  <c r="AJ230" i="1"/>
  <c r="AI230" i="1"/>
  <c r="AH230" i="1"/>
  <c r="AG230" i="1"/>
  <c r="AF230" i="1"/>
  <c r="AE230" i="1"/>
  <c r="AD230" i="1"/>
  <c r="AC230" i="1"/>
  <c r="AB230" i="1"/>
  <c r="Q230" i="1"/>
  <c r="BI230" i="1" s="1"/>
  <c r="P230" i="1"/>
  <c r="O230" i="1"/>
  <c r="N230" i="1"/>
  <c r="M230" i="1"/>
  <c r="L230" i="1"/>
  <c r="K230" i="1"/>
  <c r="J230" i="1"/>
  <c r="I230" i="1"/>
  <c r="H230" i="1"/>
  <c r="BQ230" i="1" s="1"/>
  <c r="G230" i="1"/>
  <c r="AY230" i="1" s="1"/>
  <c r="F230" i="1"/>
  <c r="BU229" i="1"/>
  <c r="BM229" i="1"/>
  <c r="BF229" i="1"/>
  <c r="BC229" i="1"/>
  <c r="BB229" i="1"/>
  <c r="BA229" i="1"/>
  <c r="AY229" i="1"/>
  <c r="AV229" i="1"/>
  <c r="AU229" i="1"/>
  <c r="AT229" i="1"/>
  <c r="AK229" i="1"/>
  <c r="AJ229" i="1"/>
  <c r="AI229" i="1"/>
  <c r="AH229" i="1"/>
  <c r="AG229" i="1"/>
  <c r="AF229" i="1"/>
  <c r="AE229" i="1"/>
  <c r="AD229" i="1"/>
  <c r="AC229" i="1"/>
  <c r="AB229" i="1"/>
  <c r="Q229" i="1"/>
  <c r="BI229" i="1" s="1"/>
  <c r="P229" i="1"/>
  <c r="O229" i="1"/>
  <c r="N229" i="1"/>
  <c r="BH229" i="1" s="1"/>
  <c r="M229" i="1"/>
  <c r="BK229" i="1" s="1"/>
  <c r="L229" i="1"/>
  <c r="K229" i="1"/>
  <c r="J229" i="1"/>
  <c r="BJ229" i="1" s="1"/>
  <c r="I229" i="1"/>
  <c r="H229" i="1"/>
  <c r="G229" i="1"/>
  <c r="F229" i="1"/>
  <c r="AX229" i="1" s="1"/>
  <c r="BU228" i="1"/>
  <c r="BM228" i="1"/>
  <c r="BK228" i="1"/>
  <c r="BF228" i="1"/>
  <c r="BC228" i="1"/>
  <c r="BB228" i="1"/>
  <c r="BA228" i="1"/>
  <c r="AV228" i="1"/>
  <c r="AU228" i="1"/>
  <c r="AT228" i="1"/>
  <c r="AK228" i="1"/>
  <c r="AJ228" i="1"/>
  <c r="AI228" i="1"/>
  <c r="AH228" i="1"/>
  <c r="AG228" i="1"/>
  <c r="AF228" i="1"/>
  <c r="AE228" i="1"/>
  <c r="AD228" i="1"/>
  <c r="AC228" i="1"/>
  <c r="AB228" i="1"/>
  <c r="BL228" i="1" s="1"/>
  <c r="Q228" i="1"/>
  <c r="BI228" i="1" s="1"/>
  <c r="P228" i="1"/>
  <c r="O228" i="1"/>
  <c r="N228" i="1"/>
  <c r="BH228" i="1" s="1"/>
  <c r="M228" i="1"/>
  <c r="L228" i="1"/>
  <c r="K228" i="1"/>
  <c r="J228" i="1"/>
  <c r="BJ228" i="1" s="1"/>
  <c r="I228" i="1"/>
  <c r="H228" i="1"/>
  <c r="G228" i="1"/>
  <c r="AY228" i="1" s="1"/>
  <c r="F228" i="1"/>
  <c r="BP228" i="1" s="1"/>
  <c r="BU227" i="1"/>
  <c r="BM227" i="1"/>
  <c r="BI227" i="1"/>
  <c r="BF227" i="1"/>
  <c r="BC227" i="1"/>
  <c r="BB227" i="1"/>
  <c r="BA227" i="1"/>
  <c r="AY227" i="1"/>
  <c r="AV227" i="1"/>
  <c r="AU227" i="1"/>
  <c r="AT227" i="1"/>
  <c r="AK227" i="1"/>
  <c r="AJ227" i="1"/>
  <c r="AI227" i="1"/>
  <c r="AH227" i="1"/>
  <c r="AG227" i="1"/>
  <c r="AF227" i="1"/>
  <c r="AE227" i="1"/>
  <c r="AD227" i="1"/>
  <c r="AC227" i="1"/>
  <c r="AB227" i="1"/>
  <c r="Q227" i="1"/>
  <c r="P227" i="1"/>
  <c r="O227" i="1"/>
  <c r="N227" i="1"/>
  <c r="BH227" i="1" s="1"/>
  <c r="M227" i="1"/>
  <c r="BK227" i="1" s="1"/>
  <c r="L227" i="1"/>
  <c r="K227" i="1"/>
  <c r="J227" i="1"/>
  <c r="BJ227" i="1" s="1"/>
  <c r="I227" i="1"/>
  <c r="H227" i="1"/>
  <c r="G227" i="1"/>
  <c r="F227" i="1"/>
  <c r="AX227" i="1" s="1"/>
  <c r="BU226" i="1"/>
  <c r="BQ226" i="1"/>
  <c r="BM226" i="1"/>
  <c r="BK226" i="1"/>
  <c r="BF226" i="1"/>
  <c r="BC226" i="1"/>
  <c r="BB226" i="1"/>
  <c r="BA226" i="1"/>
  <c r="AV226" i="1"/>
  <c r="AU226" i="1"/>
  <c r="AT226" i="1"/>
  <c r="AK226" i="1"/>
  <c r="AJ226" i="1"/>
  <c r="AI226" i="1"/>
  <c r="AH226" i="1"/>
  <c r="AG226" i="1"/>
  <c r="AF226" i="1"/>
  <c r="AE226" i="1"/>
  <c r="AD226" i="1"/>
  <c r="AC226" i="1"/>
  <c r="AB226" i="1"/>
  <c r="Q226" i="1"/>
  <c r="BI226" i="1" s="1"/>
  <c r="P226" i="1"/>
  <c r="O226" i="1"/>
  <c r="N226" i="1"/>
  <c r="M226" i="1"/>
  <c r="L226" i="1"/>
  <c r="K226" i="1"/>
  <c r="J226" i="1"/>
  <c r="I226" i="1"/>
  <c r="H226" i="1"/>
  <c r="G226" i="1"/>
  <c r="AY226" i="1" s="1"/>
  <c r="F226" i="1"/>
  <c r="BU225" i="1"/>
  <c r="BM225" i="1"/>
  <c r="BF225" i="1"/>
  <c r="BC225" i="1"/>
  <c r="BB225" i="1"/>
  <c r="BA225" i="1"/>
  <c r="AY225" i="1"/>
  <c r="AV225" i="1"/>
  <c r="AU225" i="1"/>
  <c r="AT225" i="1"/>
  <c r="AK225" i="1"/>
  <c r="AJ225" i="1"/>
  <c r="AI225" i="1"/>
  <c r="AH225" i="1"/>
  <c r="AG225" i="1"/>
  <c r="AF225" i="1"/>
  <c r="AE225" i="1"/>
  <c r="AD225" i="1"/>
  <c r="AC225" i="1"/>
  <c r="AB225" i="1"/>
  <c r="Q225" i="1"/>
  <c r="BI225" i="1" s="1"/>
  <c r="P225" i="1"/>
  <c r="O225" i="1"/>
  <c r="N225" i="1"/>
  <c r="BH225" i="1" s="1"/>
  <c r="M225" i="1"/>
  <c r="BK225" i="1" s="1"/>
  <c r="L225" i="1"/>
  <c r="K225" i="1"/>
  <c r="J225" i="1"/>
  <c r="BJ225" i="1" s="1"/>
  <c r="I225" i="1"/>
  <c r="BQ225" i="1" s="1"/>
  <c r="H225" i="1"/>
  <c r="G225" i="1"/>
  <c r="F225" i="1"/>
  <c r="AX225" i="1" s="1"/>
  <c r="BQ224" i="1"/>
  <c r="BM224" i="1"/>
  <c r="BK224" i="1"/>
  <c r="BF224" i="1"/>
  <c r="BC224" i="1"/>
  <c r="BB224" i="1"/>
  <c r="BA224" i="1"/>
  <c r="AV224" i="1"/>
  <c r="AU224" i="1"/>
  <c r="AT224" i="1"/>
  <c r="AK224" i="1"/>
  <c r="AJ224" i="1"/>
  <c r="AI224" i="1"/>
  <c r="AH224" i="1"/>
  <c r="AG224" i="1"/>
  <c r="AF224" i="1"/>
  <c r="AE224" i="1"/>
  <c r="AD224" i="1"/>
  <c r="AC224" i="1"/>
  <c r="AB224" i="1"/>
  <c r="BL224" i="1" s="1"/>
  <c r="Q224" i="1"/>
  <c r="P224" i="1"/>
  <c r="BI224" i="1" s="1"/>
  <c r="O224" i="1"/>
  <c r="N224" i="1"/>
  <c r="BH224" i="1" s="1"/>
  <c r="M224" i="1"/>
  <c r="L224" i="1"/>
  <c r="K224" i="1"/>
  <c r="J224" i="1"/>
  <c r="BJ224" i="1" s="1"/>
  <c r="I224" i="1"/>
  <c r="H224" i="1"/>
  <c r="G224" i="1"/>
  <c r="AY224" i="1" s="1"/>
  <c r="F224" i="1"/>
  <c r="BU223" i="1"/>
  <c r="BM223" i="1"/>
  <c r="BK223" i="1"/>
  <c r="BF223" i="1"/>
  <c r="BC223" i="1"/>
  <c r="BB223" i="1"/>
  <c r="BA223" i="1"/>
  <c r="AV223" i="1"/>
  <c r="AU223" i="1"/>
  <c r="AT223" i="1"/>
  <c r="AK223" i="1"/>
  <c r="AJ223" i="1"/>
  <c r="AI223" i="1"/>
  <c r="AH223" i="1"/>
  <c r="AG223" i="1"/>
  <c r="AF223" i="1"/>
  <c r="AE223" i="1"/>
  <c r="AD223" i="1"/>
  <c r="AC223" i="1"/>
  <c r="BL223" i="1" s="1"/>
  <c r="AB223" i="1"/>
  <c r="Q223" i="1"/>
  <c r="BI223" i="1" s="1"/>
  <c r="P223" i="1"/>
  <c r="O223" i="1"/>
  <c r="BH223" i="1" s="1"/>
  <c r="N223" i="1"/>
  <c r="M223" i="1"/>
  <c r="L223" i="1"/>
  <c r="K223" i="1"/>
  <c r="J223" i="1"/>
  <c r="I223" i="1"/>
  <c r="H223" i="1"/>
  <c r="BQ223" i="1" s="1"/>
  <c r="G223" i="1"/>
  <c r="F223" i="1"/>
  <c r="BU222" i="1"/>
  <c r="BM222" i="1"/>
  <c r="BF222" i="1"/>
  <c r="BC222" i="1"/>
  <c r="BB222" i="1"/>
  <c r="BA222" i="1"/>
  <c r="AY222" i="1"/>
  <c r="AV222" i="1"/>
  <c r="AU222" i="1"/>
  <c r="AT222" i="1"/>
  <c r="AK222" i="1"/>
  <c r="AJ222" i="1"/>
  <c r="AI222" i="1"/>
  <c r="AH222" i="1"/>
  <c r="AG222" i="1"/>
  <c r="AF222" i="1"/>
  <c r="AE222" i="1"/>
  <c r="AD222" i="1"/>
  <c r="AC222" i="1"/>
  <c r="AB222" i="1"/>
  <c r="BL222" i="1" s="1"/>
  <c r="Q222" i="1"/>
  <c r="BI222" i="1" s="1"/>
  <c r="P222" i="1"/>
  <c r="O222" i="1"/>
  <c r="N222" i="1"/>
  <c r="BH222" i="1" s="1"/>
  <c r="M222" i="1"/>
  <c r="BK222" i="1" s="1"/>
  <c r="L222" i="1"/>
  <c r="K222" i="1"/>
  <c r="J222" i="1"/>
  <c r="BJ222" i="1" s="1"/>
  <c r="I222" i="1"/>
  <c r="BQ222" i="1" s="1"/>
  <c r="H222" i="1"/>
  <c r="G222" i="1"/>
  <c r="F222" i="1"/>
  <c r="AX222" i="1" s="1"/>
  <c r="BU221" i="1"/>
  <c r="BQ221" i="1"/>
  <c r="BM221" i="1"/>
  <c r="BK221" i="1"/>
  <c r="BF221" i="1"/>
  <c r="BC221" i="1"/>
  <c r="BB221" i="1"/>
  <c r="BA221" i="1"/>
  <c r="AV221" i="1"/>
  <c r="AU221" i="1"/>
  <c r="AT221" i="1"/>
  <c r="AK221" i="1"/>
  <c r="AJ221" i="1"/>
  <c r="AI221" i="1"/>
  <c r="AH221" i="1"/>
  <c r="AG221" i="1"/>
  <c r="AF221" i="1"/>
  <c r="AE221" i="1"/>
  <c r="AD221" i="1"/>
  <c r="AC221" i="1"/>
  <c r="BL221" i="1" s="1"/>
  <c r="AB221" i="1"/>
  <c r="Q221" i="1"/>
  <c r="BI221" i="1" s="1"/>
  <c r="P221" i="1"/>
  <c r="O221" i="1"/>
  <c r="N221" i="1"/>
  <c r="BH221" i="1" s="1"/>
  <c r="M221" i="1"/>
  <c r="L221" i="1"/>
  <c r="K221" i="1"/>
  <c r="J221" i="1"/>
  <c r="BJ221" i="1" s="1"/>
  <c r="I221" i="1"/>
  <c r="H221" i="1"/>
  <c r="G221" i="1"/>
  <c r="AY221" i="1" s="1"/>
  <c r="F221" i="1"/>
  <c r="BP221" i="1" s="1"/>
  <c r="BG221" i="1" s="1"/>
  <c r="BU220" i="1"/>
  <c r="BM220" i="1"/>
  <c r="BI220" i="1"/>
  <c r="BF220" i="1"/>
  <c r="BC220" i="1"/>
  <c r="BB220" i="1"/>
  <c r="BA220" i="1"/>
  <c r="AY220" i="1"/>
  <c r="AV220" i="1"/>
  <c r="AU220" i="1"/>
  <c r="AT220" i="1"/>
  <c r="AK220" i="1"/>
  <c r="AJ220" i="1"/>
  <c r="AI220" i="1"/>
  <c r="AH220" i="1"/>
  <c r="AG220" i="1"/>
  <c r="AF220" i="1"/>
  <c r="AE220" i="1"/>
  <c r="AD220" i="1"/>
  <c r="AC220" i="1"/>
  <c r="AB220" i="1"/>
  <c r="Q220" i="1"/>
  <c r="P220" i="1"/>
  <c r="O220" i="1"/>
  <c r="N220" i="1"/>
  <c r="BH220" i="1" s="1"/>
  <c r="M220" i="1"/>
  <c r="BK220" i="1" s="1"/>
  <c r="L220" i="1"/>
  <c r="K220" i="1"/>
  <c r="J220" i="1"/>
  <c r="BJ220" i="1" s="1"/>
  <c r="I220" i="1"/>
  <c r="H220" i="1"/>
  <c r="G220" i="1"/>
  <c r="F220" i="1"/>
  <c r="AX220" i="1" s="1"/>
  <c r="BU219" i="1"/>
  <c r="BM219" i="1"/>
  <c r="BK219" i="1"/>
  <c r="BF219" i="1"/>
  <c r="BC219" i="1"/>
  <c r="BB219" i="1"/>
  <c r="BA219" i="1"/>
  <c r="AV219" i="1"/>
  <c r="AU219" i="1"/>
  <c r="AT219" i="1"/>
  <c r="AK219" i="1"/>
  <c r="AJ219" i="1"/>
  <c r="AI219" i="1"/>
  <c r="AH219" i="1"/>
  <c r="AG219" i="1"/>
  <c r="AF219" i="1"/>
  <c r="AE219" i="1"/>
  <c r="AD219" i="1"/>
  <c r="AC219" i="1"/>
  <c r="BL219" i="1" s="1"/>
  <c r="AB219" i="1"/>
  <c r="Q219" i="1"/>
  <c r="BI219" i="1" s="1"/>
  <c r="P219" i="1"/>
  <c r="O219" i="1"/>
  <c r="BH219" i="1" s="1"/>
  <c r="N219" i="1"/>
  <c r="M219" i="1"/>
  <c r="L219" i="1"/>
  <c r="K219" i="1"/>
  <c r="J219" i="1"/>
  <c r="I219" i="1"/>
  <c r="H219" i="1"/>
  <c r="G219" i="1"/>
  <c r="F219" i="1"/>
  <c r="BU218" i="1"/>
  <c r="BM218" i="1"/>
  <c r="BF218" i="1"/>
  <c r="BC218" i="1"/>
  <c r="BB218" i="1"/>
  <c r="BA218" i="1"/>
  <c r="AY218" i="1"/>
  <c r="AV218" i="1"/>
  <c r="AU218" i="1"/>
  <c r="AT218" i="1"/>
  <c r="AK218" i="1"/>
  <c r="AJ218" i="1"/>
  <c r="AI218" i="1"/>
  <c r="AH218" i="1"/>
  <c r="AG218" i="1"/>
  <c r="AF218" i="1"/>
  <c r="AE218" i="1"/>
  <c r="AD218" i="1"/>
  <c r="AC218" i="1"/>
  <c r="AB218" i="1"/>
  <c r="BL218" i="1" s="1"/>
  <c r="Q218" i="1"/>
  <c r="BI218" i="1" s="1"/>
  <c r="P218" i="1"/>
  <c r="O218" i="1"/>
  <c r="N218" i="1"/>
  <c r="BH218" i="1" s="1"/>
  <c r="M218" i="1"/>
  <c r="BK218" i="1" s="1"/>
  <c r="L218" i="1"/>
  <c r="K218" i="1"/>
  <c r="J218" i="1"/>
  <c r="BJ218" i="1" s="1"/>
  <c r="I218" i="1"/>
  <c r="BQ218" i="1" s="1"/>
  <c r="H218" i="1"/>
  <c r="G218" i="1"/>
  <c r="AW218" i="1" s="1"/>
  <c r="F218" i="1"/>
  <c r="AX218" i="1" s="1"/>
  <c r="BQ217" i="1"/>
  <c r="BM217" i="1"/>
  <c r="BK217" i="1"/>
  <c r="BF217" i="1"/>
  <c r="BC217" i="1"/>
  <c r="BB217" i="1"/>
  <c r="BA217" i="1"/>
  <c r="AV217" i="1"/>
  <c r="AU217" i="1"/>
  <c r="AT217" i="1"/>
  <c r="AK217" i="1"/>
  <c r="AJ217" i="1"/>
  <c r="AI217" i="1"/>
  <c r="AH217" i="1"/>
  <c r="AG217" i="1"/>
  <c r="AF217" i="1"/>
  <c r="AE217" i="1"/>
  <c r="AD217" i="1"/>
  <c r="AC217" i="1"/>
  <c r="BL217" i="1" s="1"/>
  <c r="AB217" i="1"/>
  <c r="Q217" i="1"/>
  <c r="BI217" i="1" s="1"/>
  <c r="P217" i="1"/>
  <c r="O217" i="1"/>
  <c r="BH217" i="1" s="1"/>
  <c r="N217" i="1"/>
  <c r="M217" i="1"/>
  <c r="L217" i="1"/>
  <c r="K217" i="1"/>
  <c r="J217" i="1"/>
  <c r="BJ217" i="1" s="1"/>
  <c r="I217" i="1"/>
  <c r="H217" i="1"/>
  <c r="G217" i="1"/>
  <c r="F217" i="1"/>
  <c r="BU216" i="1"/>
  <c r="BM216" i="1"/>
  <c r="BL216" i="1"/>
  <c r="BH216" i="1"/>
  <c r="BF216" i="1"/>
  <c r="BC216" i="1"/>
  <c r="BB216" i="1"/>
  <c r="BA216" i="1"/>
  <c r="AX216" i="1"/>
  <c r="AV216" i="1"/>
  <c r="AU216" i="1"/>
  <c r="AT216" i="1"/>
  <c r="AK216" i="1"/>
  <c r="AJ216" i="1"/>
  <c r="AI216" i="1"/>
  <c r="AH216" i="1"/>
  <c r="AG216" i="1"/>
  <c r="AF216" i="1"/>
  <c r="AE216" i="1"/>
  <c r="AD216" i="1"/>
  <c r="AC216" i="1"/>
  <c r="AB216" i="1"/>
  <c r="Q216" i="1"/>
  <c r="P216" i="1"/>
  <c r="BI216" i="1" s="1"/>
  <c r="O216" i="1"/>
  <c r="N216" i="1"/>
  <c r="M216" i="1"/>
  <c r="L216" i="1"/>
  <c r="BK216" i="1" s="1"/>
  <c r="K216" i="1"/>
  <c r="J216" i="1"/>
  <c r="BJ216" i="1" s="1"/>
  <c r="I216" i="1"/>
  <c r="H216" i="1"/>
  <c r="BQ216" i="1" s="1"/>
  <c r="G216" i="1"/>
  <c r="F216" i="1"/>
  <c r="BP216" i="1" s="1"/>
  <c r="BU215" i="1"/>
  <c r="BM215" i="1"/>
  <c r="BJ215" i="1"/>
  <c r="BF215" i="1"/>
  <c r="BC215" i="1"/>
  <c r="BB215" i="1"/>
  <c r="BA215" i="1"/>
  <c r="AZ215" i="1"/>
  <c r="AV215" i="1"/>
  <c r="AU215" i="1"/>
  <c r="AT215" i="1"/>
  <c r="AK215" i="1"/>
  <c r="AJ215" i="1"/>
  <c r="AI215" i="1"/>
  <c r="AH215" i="1"/>
  <c r="AG215" i="1"/>
  <c r="AF215" i="1"/>
  <c r="AE215" i="1"/>
  <c r="AD215" i="1"/>
  <c r="AC215" i="1"/>
  <c r="AB215" i="1"/>
  <c r="BL215" i="1" s="1"/>
  <c r="Q215" i="1"/>
  <c r="P215" i="1"/>
  <c r="BI215" i="1" s="1"/>
  <c r="O215" i="1"/>
  <c r="N215" i="1"/>
  <c r="BH215" i="1" s="1"/>
  <c r="M215" i="1"/>
  <c r="L215" i="1"/>
  <c r="BK215" i="1" s="1"/>
  <c r="K215" i="1"/>
  <c r="J215" i="1"/>
  <c r="I215" i="1"/>
  <c r="H215" i="1"/>
  <c r="BQ215" i="1" s="1"/>
  <c r="G215" i="1"/>
  <c r="F215" i="1"/>
  <c r="BU214" i="1"/>
  <c r="BM214" i="1"/>
  <c r="BL214" i="1"/>
  <c r="BH214" i="1"/>
  <c r="BF214" i="1"/>
  <c r="BC214" i="1"/>
  <c r="BB214" i="1"/>
  <c r="BA214" i="1"/>
  <c r="AX214" i="1"/>
  <c r="AV214" i="1"/>
  <c r="AU214" i="1"/>
  <c r="AT214" i="1"/>
  <c r="AK214" i="1"/>
  <c r="AJ214" i="1"/>
  <c r="AI214" i="1"/>
  <c r="AH214" i="1"/>
  <c r="AG214" i="1"/>
  <c r="AF214" i="1"/>
  <c r="AE214" i="1"/>
  <c r="AD214" i="1"/>
  <c r="AC214" i="1"/>
  <c r="AB214" i="1"/>
  <c r="Q214" i="1"/>
  <c r="P214" i="1"/>
  <c r="BI214" i="1" s="1"/>
  <c r="O214" i="1"/>
  <c r="N214" i="1"/>
  <c r="M214" i="1"/>
  <c r="L214" i="1"/>
  <c r="BK214" i="1" s="1"/>
  <c r="K214" i="1"/>
  <c r="J214" i="1"/>
  <c r="BJ214" i="1" s="1"/>
  <c r="I214" i="1"/>
  <c r="H214" i="1"/>
  <c r="BQ214" i="1" s="1"/>
  <c r="G214" i="1"/>
  <c r="F214" i="1"/>
  <c r="AW214" i="1" s="1"/>
  <c r="BU213" i="1"/>
  <c r="BM213" i="1"/>
  <c r="BF213" i="1"/>
  <c r="BC213" i="1"/>
  <c r="BB213" i="1"/>
  <c r="BA213" i="1"/>
  <c r="AV213" i="1"/>
  <c r="AU213" i="1"/>
  <c r="AT213" i="1"/>
  <c r="AK213" i="1"/>
  <c r="AJ213" i="1"/>
  <c r="AI213" i="1"/>
  <c r="AH213" i="1"/>
  <c r="AG213" i="1"/>
  <c r="AF213" i="1"/>
  <c r="AE213" i="1"/>
  <c r="AD213" i="1"/>
  <c r="AC213" i="1"/>
  <c r="AB213" i="1"/>
  <c r="BL213" i="1" s="1"/>
  <c r="Q213" i="1"/>
  <c r="P213" i="1"/>
  <c r="BI213" i="1" s="1"/>
  <c r="O213" i="1"/>
  <c r="N213" i="1"/>
  <c r="BH213" i="1" s="1"/>
  <c r="M213" i="1"/>
  <c r="L213" i="1"/>
  <c r="BK213" i="1" s="1"/>
  <c r="K213" i="1"/>
  <c r="J213" i="1"/>
  <c r="BJ213" i="1" s="1"/>
  <c r="I213" i="1"/>
  <c r="H213" i="1"/>
  <c r="G213" i="1"/>
  <c r="F213" i="1"/>
  <c r="BU212" i="1"/>
  <c r="BM212" i="1"/>
  <c r="BH212" i="1"/>
  <c r="BF212" i="1"/>
  <c r="BC212" i="1"/>
  <c r="BB212" i="1"/>
  <c r="BA212" i="1"/>
  <c r="AX212" i="1"/>
  <c r="AV212" i="1"/>
  <c r="AU212" i="1"/>
  <c r="AT212" i="1"/>
  <c r="AK212" i="1"/>
  <c r="AJ212" i="1"/>
  <c r="AI212" i="1"/>
  <c r="AH212" i="1"/>
  <c r="AG212" i="1"/>
  <c r="AF212" i="1"/>
  <c r="AE212" i="1"/>
  <c r="AD212" i="1"/>
  <c r="BL212" i="1" s="1"/>
  <c r="AC212" i="1"/>
  <c r="AB212" i="1"/>
  <c r="Q212" i="1"/>
  <c r="P212" i="1"/>
  <c r="BI212" i="1" s="1"/>
  <c r="O212" i="1"/>
  <c r="N212" i="1"/>
  <c r="M212" i="1"/>
  <c r="L212" i="1"/>
  <c r="BK212" i="1" s="1"/>
  <c r="K212" i="1"/>
  <c r="J212" i="1"/>
  <c r="BJ212" i="1" s="1"/>
  <c r="I212" i="1"/>
  <c r="H212" i="1"/>
  <c r="BQ212" i="1" s="1"/>
  <c r="G212" i="1"/>
  <c r="F212" i="1"/>
  <c r="BU211" i="1"/>
  <c r="BM211" i="1"/>
  <c r="BF211" i="1"/>
  <c r="BC211" i="1"/>
  <c r="BB211" i="1"/>
  <c r="BA211" i="1"/>
  <c r="AV211" i="1"/>
  <c r="AU211" i="1"/>
  <c r="AT211" i="1"/>
  <c r="AK211" i="1"/>
  <c r="AJ211" i="1"/>
  <c r="AI211" i="1"/>
  <c r="AH211" i="1"/>
  <c r="AG211" i="1"/>
  <c r="AF211" i="1"/>
  <c r="AE211" i="1"/>
  <c r="AD211" i="1"/>
  <c r="AC211" i="1"/>
  <c r="AB211" i="1"/>
  <c r="BL211" i="1" s="1"/>
  <c r="Q211" i="1"/>
  <c r="P211" i="1"/>
  <c r="BI211" i="1" s="1"/>
  <c r="O211" i="1"/>
  <c r="N211" i="1"/>
  <c r="BH211" i="1" s="1"/>
  <c r="M211" i="1"/>
  <c r="L211" i="1"/>
  <c r="BK211" i="1" s="1"/>
  <c r="K211" i="1"/>
  <c r="J211" i="1"/>
  <c r="BJ211" i="1" s="1"/>
  <c r="I211" i="1"/>
  <c r="H211" i="1"/>
  <c r="BQ211" i="1" s="1"/>
  <c r="G211" i="1"/>
  <c r="F211" i="1"/>
  <c r="BP211" i="1" s="1"/>
  <c r="BG211" i="1" s="1"/>
  <c r="BM210" i="1"/>
  <c r="BH210" i="1"/>
  <c r="BF210" i="1"/>
  <c r="BC210" i="1"/>
  <c r="BB210" i="1"/>
  <c r="BA210" i="1"/>
  <c r="AX210" i="1"/>
  <c r="AV210" i="1"/>
  <c r="AU210" i="1"/>
  <c r="AT210" i="1"/>
  <c r="AK210" i="1"/>
  <c r="AJ210" i="1"/>
  <c r="AI210" i="1"/>
  <c r="AH210" i="1"/>
  <c r="AG210" i="1"/>
  <c r="AF210" i="1"/>
  <c r="AE210" i="1"/>
  <c r="AD210" i="1"/>
  <c r="BL210" i="1" s="1"/>
  <c r="AC210" i="1"/>
  <c r="AB210" i="1"/>
  <c r="Q210" i="1"/>
  <c r="P210" i="1"/>
  <c r="BI210" i="1" s="1"/>
  <c r="O210" i="1"/>
  <c r="N210" i="1"/>
  <c r="M210" i="1"/>
  <c r="L210" i="1"/>
  <c r="BK210" i="1" s="1"/>
  <c r="K210" i="1"/>
  <c r="J210" i="1"/>
  <c r="BJ210" i="1" s="1"/>
  <c r="I210" i="1"/>
  <c r="H210" i="1"/>
  <c r="BQ210" i="1" s="1"/>
  <c r="G210" i="1"/>
  <c r="F210" i="1"/>
  <c r="BU209" i="1"/>
  <c r="BM209" i="1"/>
  <c r="BH209" i="1"/>
  <c r="BF209" i="1"/>
  <c r="BC209" i="1"/>
  <c r="BB209" i="1"/>
  <c r="BA209" i="1"/>
  <c r="AX209" i="1"/>
  <c r="AV209" i="1"/>
  <c r="AU209" i="1"/>
  <c r="AT209" i="1"/>
  <c r="AK209" i="1"/>
  <c r="AJ209" i="1"/>
  <c r="AI209" i="1"/>
  <c r="AH209" i="1"/>
  <c r="AG209" i="1"/>
  <c r="AF209" i="1"/>
  <c r="AE209" i="1"/>
  <c r="AD209" i="1"/>
  <c r="BL209" i="1" s="1"/>
  <c r="AC209" i="1"/>
  <c r="AB209" i="1"/>
  <c r="Q209" i="1"/>
  <c r="P209" i="1"/>
  <c r="BI209" i="1" s="1"/>
  <c r="O209" i="1"/>
  <c r="N209" i="1"/>
  <c r="M209" i="1"/>
  <c r="L209" i="1"/>
  <c r="BK209" i="1" s="1"/>
  <c r="K209" i="1"/>
  <c r="J209" i="1"/>
  <c r="BJ209" i="1" s="1"/>
  <c r="I209" i="1"/>
  <c r="H209" i="1"/>
  <c r="BQ209" i="1" s="1"/>
  <c r="G209" i="1"/>
  <c r="F209" i="1"/>
  <c r="BU208" i="1"/>
  <c r="BM208" i="1"/>
  <c r="BJ208" i="1"/>
  <c r="BF208" i="1"/>
  <c r="BC208" i="1"/>
  <c r="BB208" i="1"/>
  <c r="BA208" i="1"/>
  <c r="AZ208" i="1"/>
  <c r="AV208" i="1"/>
  <c r="AU208" i="1"/>
  <c r="AT208" i="1"/>
  <c r="AK208" i="1"/>
  <c r="AJ208" i="1"/>
  <c r="AI208" i="1"/>
  <c r="AH208" i="1"/>
  <c r="AG208" i="1"/>
  <c r="AF208" i="1"/>
  <c r="AE208" i="1"/>
  <c r="AD208" i="1"/>
  <c r="AC208" i="1"/>
  <c r="AB208" i="1"/>
  <c r="BL208" i="1" s="1"/>
  <c r="Q208" i="1"/>
  <c r="P208" i="1"/>
  <c r="BI208" i="1" s="1"/>
  <c r="O208" i="1"/>
  <c r="N208" i="1"/>
  <c r="BH208" i="1" s="1"/>
  <c r="M208" i="1"/>
  <c r="L208" i="1"/>
  <c r="BK208" i="1" s="1"/>
  <c r="K208" i="1"/>
  <c r="J208" i="1"/>
  <c r="I208" i="1"/>
  <c r="H208" i="1"/>
  <c r="BQ208" i="1" s="1"/>
  <c r="G208" i="1"/>
  <c r="F208" i="1"/>
  <c r="BU207" i="1"/>
  <c r="BM207" i="1"/>
  <c r="BL207" i="1"/>
  <c r="BH207" i="1"/>
  <c r="BF207" i="1"/>
  <c r="BC207" i="1"/>
  <c r="BB207" i="1"/>
  <c r="BA207" i="1"/>
  <c r="AX207" i="1"/>
  <c r="AV207" i="1"/>
  <c r="AU207" i="1"/>
  <c r="AT207" i="1"/>
  <c r="AK207" i="1"/>
  <c r="AJ207" i="1"/>
  <c r="AI207" i="1"/>
  <c r="AH207" i="1"/>
  <c r="AG207" i="1"/>
  <c r="AF207" i="1"/>
  <c r="AE207" i="1"/>
  <c r="AD207" i="1"/>
  <c r="AC207" i="1"/>
  <c r="AB207" i="1"/>
  <c r="Q207" i="1"/>
  <c r="P207" i="1"/>
  <c r="BI207" i="1" s="1"/>
  <c r="O207" i="1"/>
  <c r="N207" i="1"/>
  <c r="M207" i="1"/>
  <c r="L207" i="1"/>
  <c r="BK207" i="1" s="1"/>
  <c r="K207" i="1"/>
  <c r="J207" i="1"/>
  <c r="BJ207" i="1" s="1"/>
  <c r="I207" i="1"/>
  <c r="H207" i="1"/>
  <c r="BQ207" i="1" s="1"/>
  <c r="G207" i="1"/>
  <c r="F207" i="1"/>
  <c r="BU206" i="1"/>
  <c r="BM206" i="1"/>
  <c r="BJ206" i="1"/>
  <c r="BF206" i="1"/>
  <c r="BC206" i="1"/>
  <c r="BB206" i="1"/>
  <c r="BA206" i="1"/>
  <c r="AZ206" i="1"/>
  <c r="AV206" i="1"/>
  <c r="AU206" i="1"/>
  <c r="AT206" i="1"/>
  <c r="AK206" i="1"/>
  <c r="AJ206" i="1"/>
  <c r="AI206" i="1"/>
  <c r="AH206" i="1"/>
  <c r="AG206" i="1"/>
  <c r="AF206" i="1"/>
  <c r="AE206" i="1"/>
  <c r="AD206" i="1"/>
  <c r="AC206" i="1"/>
  <c r="AB206" i="1"/>
  <c r="BL206" i="1" s="1"/>
  <c r="Q206" i="1"/>
  <c r="P206" i="1"/>
  <c r="BI206" i="1" s="1"/>
  <c r="O206" i="1"/>
  <c r="N206" i="1"/>
  <c r="BH206" i="1" s="1"/>
  <c r="M206" i="1"/>
  <c r="L206" i="1"/>
  <c r="BK206" i="1" s="1"/>
  <c r="K206" i="1"/>
  <c r="J206" i="1"/>
  <c r="I206" i="1"/>
  <c r="H206" i="1"/>
  <c r="G206" i="1"/>
  <c r="F206" i="1"/>
  <c r="BU205" i="1"/>
  <c r="BM205" i="1"/>
  <c r="BL205" i="1"/>
  <c r="BH205" i="1"/>
  <c r="BF205" i="1"/>
  <c r="BC205" i="1"/>
  <c r="BB205" i="1"/>
  <c r="BA205" i="1"/>
  <c r="AX205" i="1"/>
  <c r="AV205" i="1"/>
  <c r="AU205" i="1"/>
  <c r="AT205" i="1"/>
  <c r="AK205" i="1"/>
  <c r="AJ205" i="1"/>
  <c r="AI205" i="1"/>
  <c r="AH205" i="1"/>
  <c r="AG205" i="1"/>
  <c r="AF205" i="1"/>
  <c r="AE205" i="1"/>
  <c r="AD205" i="1"/>
  <c r="AC205" i="1"/>
  <c r="AB205" i="1"/>
  <c r="Q205" i="1"/>
  <c r="P205" i="1"/>
  <c r="BI205" i="1" s="1"/>
  <c r="O205" i="1"/>
  <c r="N205" i="1"/>
  <c r="M205" i="1"/>
  <c r="L205" i="1"/>
  <c r="BK205" i="1" s="1"/>
  <c r="K205" i="1"/>
  <c r="J205" i="1"/>
  <c r="BJ205" i="1" s="1"/>
  <c r="I205" i="1"/>
  <c r="H205" i="1"/>
  <c r="G205" i="1"/>
  <c r="F205" i="1"/>
  <c r="AW205" i="1" s="1"/>
  <c r="BU204" i="1"/>
  <c r="BM204" i="1"/>
  <c r="BF204" i="1"/>
  <c r="BC204" i="1"/>
  <c r="BB204" i="1"/>
  <c r="BA204" i="1"/>
  <c r="AV204" i="1"/>
  <c r="AU204" i="1"/>
  <c r="AT204" i="1"/>
  <c r="AK204" i="1"/>
  <c r="AJ204" i="1"/>
  <c r="AI204" i="1"/>
  <c r="AH204" i="1"/>
  <c r="AG204" i="1"/>
  <c r="AF204" i="1"/>
  <c r="AE204" i="1"/>
  <c r="AD204" i="1"/>
  <c r="AC204" i="1"/>
  <c r="AB204" i="1"/>
  <c r="BL204" i="1" s="1"/>
  <c r="Q204" i="1"/>
  <c r="P204" i="1"/>
  <c r="BI204" i="1" s="1"/>
  <c r="O204" i="1"/>
  <c r="N204" i="1"/>
  <c r="BH204" i="1" s="1"/>
  <c r="M204" i="1"/>
  <c r="L204" i="1"/>
  <c r="BK204" i="1" s="1"/>
  <c r="K204" i="1"/>
  <c r="J204" i="1"/>
  <c r="BJ204" i="1" s="1"/>
  <c r="I204" i="1"/>
  <c r="H204" i="1"/>
  <c r="BQ204" i="1" s="1"/>
  <c r="G204" i="1"/>
  <c r="F204" i="1"/>
  <c r="BM203" i="1"/>
  <c r="BH203" i="1"/>
  <c r="BF203" i="1"/>
  <c r="BC203" i="1"/>
  <c r="BB203" i="1"/>
  <c r="BA203" i="1"/>
  <c r="AX203" i="1"/>
  <c r="AV203" i="1"/>
  <c r="AU203" i="1"/>
  <c r="AT203" i="1"/>
  <c r="AK203" i="1"/>
  <c r="AJ203" i="1"/>
  <c r="AI203" i="1"/>
  <c r="AH203" i="1"/>
  <c r="AG203" i="1"/>
  <c r="AF203" i="1"/>
  <c r="AE203" i="1"/>
  <c r="AD203" i="1"/>
  <c r="BL203" i="1" s="1"/>
  <c r="AC203" i="1"/>
  <c r="AB203" i="1"/>
  <c r="Q203" i="1"/>
  <c r="P203" i="1"/>
  <c r="BI203" i="1" s="1"/>
  <c r="O203" i="1"/>
  <c r="N203" i="1"/>
  <c r="M203" i="1"/>
  <c r="L203" i="1"/>
  <c r="BK203" i="1" s="1"/>
  <c r="K203" i="1"/>
  <c r="J203" i="1"/>
  <c r="BJ203" i="1" s="1"/>
  <c r="I203" i="1"/>
  <c r="H203" i="1"/>
  <c r="BQ203" i="1" s="1"/>
  <c r="G203" i="1"/>
  <c r="F203" i="1"/>
  <c r="BU202" i="1"/>
  <c r="BQ202" i="1"/>
  <c r="BM202" i="1"/>
  <c r="BH202" i="1"/>
  <c r="BF202" i="1"/>
  <c r="BC202" i="1"/>
  <c r="BB202" i="1"/>
  <c r="BA202" i="1"/>
  <c r="AX202" i="1"/>
  <c r="AV202" i="1"/>
  <c r="AU202" i="1"/>
  <c r="AT202" i="1"/>
  <c r="AK202" i="1"/>
  <c r="AJ202" i="1"/>
  <c r="AI202" i="1"/>
  <c r="AH202" i="1"/>
  <c r="AG202" i="1"/>
  <c r="AF202" i="1"/>
  <c r="AE202" i="1"/>
  <c r="AD202" i="1"/>
  <c r="BL202" i="1" s="1"/>
  <c r="AC202" i="1"/>
  <c r="AB202" i="1"/>
  <c r="Q202" i="1"/>
  <c r="P202" i="1"/>
  <c r="BI202" i="1" s="1"/>
  <c r="O202" i="1"/>
  <c r="N202" i="1"/>
  <c r="M202" i="1"/>
  <c r="L202" i="1"/>
  <c r="BK202" i="1" s="1"/>
  <c r="K202" i="1"/>
  <c r="J202" i="1"/>
  <c r="BJ202" i="1" s="1"/>
  <c r="I202" i="1"/>
  <c r="H202" i="1"/>
  <c r="G202" i="1"/>
  <c r="F202" i="1"/>
  <c r="BP202" i="1" s="1"/>
  <c r="BU201" i="1"/>
  <c r="BP201" i="1"/>
  <c r="BG201" i="1" s="1"/>
  <c r="BM201" i="1"/>
  <c r="BF201" i="1"/>
  <c r="BC201" i="1"/>
  <c r="BB201" i="1"/>
  <c r="BA201" i="1"/>
  <c r="AV201" i="1"/>
  <c r="AU201" i="1"/>
  <c r="AT201" i="1"/>
  <c r="AK201" i="1"/>
  <c r="AJ201" i="1"/>
  <c r="AI201" i="1"/>
  <c r="AH201" i="1"/>
  <c r="AG201" i="1"/>
  <c r="AF201" i="1"/>
  <c r="AE201" i="1"/>
  <c r="AD201" i="1"/>
  <c r="AC201" i="1"/>
  <c r="AB201" i="1"/>
  <c r="BL201" i="1" s="1"/>
  <c r="Q201" i="1"/>
  <c r="P201" i="1"/>
  <c r="BI201" i="1" s="1"/>
  <c r="O201" i="1"/>
  <c r="N201" i="1"/>
  <c r="BH201" i="1" s="1"/>
  <c r="M201" i="1"/>
  <c r="L201" i="1"/>
  <c r="BK201" i="1" s="1"/>
  <c r="K201" i="1"/>
  <c r="J201" i="1"/>
  <c r="BJ201" i="1" s="1"/>
  <c r="I201" i="1"/>
  <c r="H201" i="1"/>
  <c r="BQ201" i="1" s="1"/>
  <c r="G201" i="1"/>
  <c r="F201" i="1"/>
  <c r="BU200" i="1"/>
  <c r="BM200" i="1"/>
  <c r="BH200" i="1"/>
  <c r="BF200" i="1"/>
  <c r="BC200" i="1"/>
  <c r="BB200" i="1"/>
  <c r="BA200" i="1"/>
  <c r="AX200" i="1"/>
  <c r="AV200" i="1"/>
  <c r="AU200" i="1"/>
  <c r="AT200" i="1"/>
  <c r="AK200" i="1"/>
  <c r="AJ200" i="1"/>
  <c r="AI200" i="1"/>
  <c r="AH200" i="1"/>
  <c r="AG200" i="1"/>
  <c r="AF200" i="1"/>
  <c r="AE200" i="1"/>
  <c r="AD200" i="1"/>
  <c r="BL200" i="1" s="1"/>
  <c r="AC200" i="1"/>
  <c r="AB200" i="1"/>
  <c r="Q200" i="1"/>
  <c r="P200" i="1"/>
  <c r="BI200" i="1" s="1"/>
  <c r="O200" i="1"/>
  <c r="N200" i="1"/>
  <c r="M200" i="1"/>
  <c r="L200" i="1"/>
  <c r="BK200" i="1" s="1"/>
  <c r="K200" i="1"/>
  <c r="J200" i="1"/>
  <c r="BJ200" i="1" s="1"/>
  <c r="I200" i="1"/>
  <c r="H200" i="1"/>
  <c r="BQ200" i="1" s="1"/>
  <c r="G200" i="1"/>
  <c r="F200" i="1"/>
  <c r="BU199" i="1"/>
  <c r="BM199" i="1"/>
  <c r="BJ199" i="1"/>
  <c r="BF199" i="1"/>
  <c r="BC199" i="1"/>
  <c r="BB199" i="1"/>
  <c r="BA199" i="1"/>
  <c r="AZ199" i="1"/>
  <c r="AV199" i="1"/>
  <c r="AU199" i="1"/>
  <c r="AT199" i="1"/>
  <c r="AK199" i="1"/>
  <c r="AJ199" i="1"/>
  <c r="AI199" i="1"/>
  <c r="AH199" i="1"/>
  <c r="AG199" i="1"/>
  <c r="AF199" i="1"/>
  <c r="AE199" i="1"/>
  <c r="AD199" i="1"/>
  <c r="AC199" i="1"/>
  <c r="AB199" i="1"/>
  <c r="BL199" i="1" s="1"/>
  <c r="Q199" i="1"/>
  <c r="P199" i="1"/>
  <c r="BI199" i="1" s="1"/>
  <c r="O199" i="1"/>
  <c r="N199" i="1"/>
  <c r="BH199" i="1" s="1"/>
  <c r="M199" i="1"/>
  <c r="L199" i="1"/>
  <c r="BK199" i="1" s="1"/>
  <c r="K199" i="1"/>
  <c r="J199" i="1"/>
  <c r="I199" i="1"/>
  <c r="H199" i="1"/>
  <c r="BQ199" i="1" s="1"/>
  <c r="G199" i="1"/>
  <c r="F199" i="1"/>
  <c r="BU198" i="1"/>
  <c r="BM198" i="1"/>
  <c r="BL198" i="1"/>
  <c r="BH198" i="1"/>
  <c r="BF198" i="1"/>
  <c r="BC198" i="1"/>
  <c r="BB198" i="1"/>
  <c r="BA198" i="1"/>
  <c r="AX198" i="1"/>
  <c r="AV198" i="1"/>
  <c r="AU198" i="1"/>
  <c r="AT198" i="1"/>
  <c r="AK198" i="1"/>
  <c r="AJ198" i="1"/>
  <c r="AI198" i="1"/>
  <c r="AH198" i="1"/>
  <c r="AG198" i="1"/>
  <c r="AF198" i="1"/>
  <c r="AE198" i="1"/>
  <c r="AD198" i="1"/>
  <c r="AC198" i="1"/>
  <c r="AB198" i="1"/>
  <c r="Q198" i="1"/>
  <c r="P198" i="1"/>
  <c r="BI198" i="1" s="1"/>
  <c r="O198" i="1"/>
  <c r="N198" i="1"/>
  <c r="M198" i="1"/>
  <c r="L198" i="1"/>
  <c r="BK198" i="1" s="1"/>
  <c r="K198" i="1"/>
  <c r="J198" i="1"/>
  <c r="BJ198" i="1" s="1"/>
  <c r="I198" i="1"/>
  <c r="H198" i="1"/>
  <c r="BQ198" i="1" s="1"/>
  <c r="G198" i="1"/>
  <c r="F198" i="1"/>
  <c r="AW198" i="1" s="1"/>
  <c r="BU197" i="1"/>
  <c r="BM197" i="1"/>
  <c r="BJ197" i="1"/>
  <c r="BF197" i="1"/>
  <c r="BC197" i="1"/>
  <c r="BB197" i="1"/>
  <c r="BA197" i="1"/>
  <c r="AZ197" i="1"/>
  <c r="AV197" i="1"/>
  <c r="AU197" i="1"/>
  <c r="AT197" i="1"/>
  <c r="AK197" i="1"/>
  <c r="AJ197" i="1"/>
  <c r="AI197" i="1"/>
  <c r="AH197" i="1"/>
  <c r="AG197" i="1"/>
  <c r="AF197" i="1"/>
  <c r="AE197" i="1"/>
  <c r="AD197" i="1"/>
  <c r="AC197" i="1"/>
  <c r="AB197" i="1"/>
  <c r="BL197" i="1" s="1"/>
  <c r="Q197" i="1"/>
  <c r="P197" i="1"/>
  <c r="BI197" i="1" s="1"/>
  <c r="O197" i="1"/>
  <c r="N197" i="1"/>
  <c r="BH197" i="1" s="1"/>
  <c r="M197" i="1"/>
  <c r="L197" i="1"/>
  <c r="BK197" i="1" s="1"/>
  <c r="K197" i="1"/>
  <c r="J197" i="1"/>
  <c r="I197" i="1"/>
  <c r="H197" i="1"/>
  <c r="BQ197" i="1" s="1"/>
  <c r="G197" i="1"/>
  <c r="F197" i="1"/>
  <c r="BM196" i="1"/>
  <c r="BL196" i="1"/>
  <c r="BH196" i="1"/>
  <c r="BF196" i="1"/>
  <c r="BC196" i="1"/>
  <c r="BB196" i="1"/>
  <c r="BA196" i="1"/>
  <c r="AX196" i="1"/>
  <c r="AV196" i="1"/>
  <c r="AU196" i="1"/>
  <c r="AT196" i="1"/>
  <c r="AK196" i="1"/>
  <c r="AJ196" i="1"/>
  <c r="AI196" i="1"/>
  <c r="AH196" i="1"/>
  <c r="AG196" i="1"/>
  <c r="AF196" i="1"/>
  <c r="AE196" i="1"/>
  <c r="AD196" i="1"/>
  <c r="AC196" i="1"/>
  <c r="AB196" i="1"/>
  <c r="Q196" i="1"/>
  <c r="P196" i="1"/>
  <c r="BI196" i="1" s="1"/>
  <c r="O196" i="1"/>
  <c r="N196" i="1"/>
  <c r="M196" i="1"/>
  <c r="L196" i="1"/>
  <c r="BK196" i="1" s="1"/>
  <c r="K196" i="1"/>
  <c r="J196" i="1"/>
  <c r="BJ196" i="1" s="1"/>
  <c r="I196" i="1"/>
  <c r="H196" i="1"/>
  <c r="BQ196" i="1" s="1"/>
  <c r="G196" i="1"/>
  <c r="F196" i="1"/>
  <c r="AW196" i="1" s="1"/>
  <c r="BU195" i="1"/>
  <c r="BQ195" i="1"/>
  <c r="BM195" i="1"/>
  <c r="BL195" i="1"/>
  <c r="BH195" i="1"/>
  <c r="BF195" i="1"/>
  <c r="BC195" i="1"/>
  <c r="BB195" i="1"/>
  <c r="BA195" i="1"/>
  <c r="AX195" i="1"/>
  <c r="AV195" i="1"/>
  <c r="AU195" i="1"/>
  <c r="AT195" i="1"/>
  <c r="AK195" i="1"/>
  <c r="AJ195" i="1"/>
  <c r="AI195" i="1"/>
  <c r="AH195" i="1"/>
  <c r="AG195" i="1"/>
  <c r="AF195" i="1"/>
  <c r="AE195" i="1"/>
  <c r="AD195" i="1"/>
  <c r="AC195" i="1"/>
  <c r="AB195" i="1"/>
  <c r="Q195" i="1"/>
  <c r="P195" i="1"/>
  <c r="BI195" i="1" s="1"/>
  <c r="O195" i="1"/>
  <c r="N195" i="1"/>
  <c r="M195" i="1"/>
  <c r="L195" i="1"/>
  <c r="BK195" i="1" s="1"/>
  <c r="K195" i="1"/>
  <c r="J195" i="1"/>
  <c r="BJ195" i="1" s="1"/>
  <c r="I195" i="1"/>
  <c r="H195" i="1"/>
  <c r="G195" i="1"/>
  <c r="F195" i="1"/>
  <c r="BP195" i="1" s="1"/>
  <c r="BG195" i="1" s="1"/>
  <c r="BU194" i="1"/>
  <c r="BM194" i="1"/>
  <c r="BF194" i="1"/>
  <c r="BC194" i="1"/>
  <c r="BB194" i="1"/>
  <c r="BA194" i="1"/>
  <c r="AV194" i="1"/>
  <c r="AU194" i="1"/>
  <c r="AT194" i="1"/>
  <c r="AK194" i="1"/>
  <c r="AJ194" i="1"/>
  <c r="AI194" i="1"/>
  <c r="AH194" i="1"/>
  <c r="AG194" i="1"/>
  <c r="AF194" i="1"/>
  <c r="AE194" i="1"/>
  <c r="AD194" i="1"/>
  <c r="AC194" i="1"/>
  <c r="AB194" i="1"/>
  <c r="BL194" i="1" s="1"/>
  <c r="Q194" i="1"/>
  <c r="P194" i="1"/>
  <c r="BI194" i="1" s="1"/>
  <c r="O194" i="1"/>
  <c r="N194" i="1"/>
  <c r="BH194" i="1" s="1"/>
  <c r="M194" i="1"/>
  <c r="L194" i="1"/>
  <c r="BK194" i="1" s="1"/>
  <c r="K194" i="1"/>
  <c r="J194" i="1"/>
  <c r="BJ194" i="1" s="1"/>
  <c r="I194" i="1"/>
  <c r="H194" i="1"/>
  <c r="BQ194" i="1" s="1"/>
  <c r="G194" i="1"/>
  <c r="F194" i="1"/>
  <c r="BU193" i="1"/>
  <c r="BM193" i="1"/>
  <c r="BH193" i="1"/>
  <c r="BF193" i="1"/>
  <c r="BC193" i="1"/>
  <c r="BB193" i="1"/>
  <c r="BA193" i="1"/>
  <c r="AX193" i="1"/>
  <c r="AV193" i="1"/>
  <c r="AU193" i="1"/>
  <c r="AT193" i="1"/>
  <c r="AK193" i="1"/>
  <c r="AJ193" i="1"/>
  <c r="AI193" i="1"/>
  <c r="AH193" i="1"/>
  <c r="AG193" i="1"/>
  <c r="AF193" i="1"/>
  <c r="AE193" i="1"/>
  <c r="AD193" i="1"/>
  <c r="BL193" i="1" s="1"/>
  <c r="AC193" i="1"/>
  <c r="AB193" i="1"/>
  <c r="Q193" i="1"/>
  <c r="P193" i="1"/>
  <c r="BI193" i="1" s="1"/>
  <c r="O193" i="1"/>
  <c r="N193" i="1"/>
  <c r="M193" i="1"/>
  <c r="L193" i="1"/>
  <c r="BK193" i="1" s="1"/>
  <c r="K193" i="1"/>
  <c r="J193" i="1"/>
  <c r="BJ193" i="1" s="1"/>
  <c r="I193" i="1"/>
  <c r="H193" i="1"/>
  <c r="BQ193" i="1" s="1"/>
  <c r="G193" i="1"/>
  <c r="F193" i="1"/>
  <c r="BU192" i="1"/>
  <c r="BM192" i="1"/>
  <c r="BF192" i="1"/>
  <c r="BC192" i="1"/>
  <c r="BB192" i="1"/>
  <c r="BA192" i="1"/>
  <c r="AV192" i="1"/>
  <c r="AU192" i="1"/>
  <c r="AT192" i="1"/>
  <c r="AK192" i="1"/>
  <c r="AJ192" i="1"/>
  <c r="AI192" i="1"/>
  <c r="AH192" i="1"/>
  <c r="AG192" i="1"/>
  <c r="AF192" i="1"/>
  <c r="AE192" i="1"/>
  <c r="AD192" i="1"/>
  <c r="AC192" i="1"/>
  <c r="AB192" i="1"/>
  <c r="BL192" i="1" s="1"/>
  <c r="Q192" i="1"/>
  <c r="P192" i="1"/>
  <c r="BI192" i="1" s="1"/>
  <c r="O192" i="1"/>
  <c r="N192" i="1"/>
  <c r="BH192" i="1" s="1"/>
  <c r="M192" i="1"/>
  <c r="L192" i="1"/>
  <c r="BK192" i="1" s="1"/>
  <c r="K192" i="1"/>
  <c r="J192" i="1"/>
  <c r="BJ192" i="1" s="1"/>
  <c r="I192" i="1"/>
  <c r="H192" i="1"/>
  <c r="G192" i="1"/>
  <c r="F192" i="1"/>
  <c r="BP192" i="1" s="1"/>
  <c r="BU191" i="1"/>
  <c r="BM191" i="1"/>
  <c r="BH191" i="1"/>
  <c r="BF191" i="1"/>
  <c r="BC191" i="1"/>
  <c r="BB191" i="1"/>
  <c r="BA191" i="1"/>
  <c r="AX191" i="1"/>
  <c r="AV191" i="1"/>
  <c r="AU191" i="1"/>
  <c r="AT191" i="1"/>
  <c r="AK191" i="1"/>
  <c r="AJ191" i="1"/>
  <c r="AI191" i="1"/>
  <c r="AH191" i="1"/>
  <c r="AG191" i="1"/>
  <c r="AF191" i="1"/>
  <c r="AE191" i="1"/>
  <c r="AD191" i="1"/>
  <c r="BL191" i="1" s="1"/>
  <c r="AC191" i="1"/>
  <c r="AB191" i="1"/>
  <c r="Q191" i="1"/>
  <c r="P191" i="1"/>
  <c r="BI191" i="1" s="1"/>
  <c r="O191" i="1"/>
  <c r="N191" i="1"/>
  <c r="M191" i="1"/>
  <c r="L191" i="1"/>
  <c r="BK191" i="1" s="1"/>
  <c r="K191" i="1"/>
  <c r="J191" i="1"/>
  <c r="BJ191" i="1" s="1"/>
  <c r="I191" i="1"/>
  <c r="H191" i="1"/>
  <c r="G191" i="1"/>
  <c r="F191" i="1"/>
  <c r="BU190" i="1"/>
  <c r="BM190" i="1"/>
  <c r="BJ190" i="1"/>
  <c r="BF190" i="1"/>
  <c r="BC190" i="1"/>
  <c r="BB190" i="1"/>
  <c r="BA190" i="1"/>
  <c r="AZ190" i="1"/>
  <c r="AV190" i="1"/>
  <c r="AU190" i="1"/>
  <c r="AT190" i="1"/>
  <c r="AK190" i="1"/>
  <c r="AJ190" i="1"/>
  <c r="AI190" i="1"/>
  <c r="AH190" i="1"/>
  <c r="AG190" i="1"/>
  <c r="AF190" i="1"/>
  <c r="AE190" i="1"/>
  <c r="AD190" i="1"/>
  <c r="AC190" i="1"/>
  <c r="AB190" i="1"/>
  <c r="BL190" i="1" s="1"/>
  <c r="Q190" i="1"/>
  <c r="P190" i="1"/>
  <c r="BI190" i="1" s="1"/>
  <c r="O190" i="1"/>
  <c r="N190" i="1"/>
  <c r="BH190" i="1" s="1"/>
  <c r="M190" i="1"/>
  <c r="L190" i="1"/>
  <c r="BK190" i="1" s="1"/>
  <c r="K190" i="1"/>
  <c r="J190" i="1"/>
  <c r="I190" i="1"/>
  <c r="H190" i="1"/>
  <c r="G190" i="1"/>
  <c r="F190" i="1"/>
  <c r="BM189" i="1"/>
  <c r="BL189" i="1"/>
  <c r="BH189" i="1"/>
  <c r="BF189" i="1"/>
  <c r="BC189" i="1"/>
  <c r="BB189" i="1"/>
  <c r="BA189" i="1"/>
  <c r="AX189" i="1"/>
  <c r="AV189" i="1"/>
  <c r="AU189" i="1"/>
  <c r="AT189" i="1"/>
  <c r="AK189" i="1"/>
  <c r="AJ189" i="1"/>
  <c r="AI189" i="1"/>
  <c r="AH189" i="1"/>
  <c r="AG189" i="1"/>
  <c r="AF189" i="1"/>
  <c r="AE189" i="1"/>
  <c r="AD189" i="1"/>
  <c r="AC189" i="1"/>
  <c r="AB189" i="1"/>
  <c r="Q189" i="1"/>
  <c r="P189" i="1"/>
  <c r="BI189" i="1" s="1"/>
  <c r="O189" i="1"/>
  <c r="N189" i="1"/>
  <c r="M189" i="1"/>
  <c r="L189" i="1"/>
  <c r="BK189" i="1" s="1"/>
  <c r="K189" i="1"/>
  <c r="J189" i="1"/>
  <c r="BJ189" i="1" s="1"/>
  <c r="I189" i="1"/>
  <c r="H189" i="1"/>
  <c r="BQ189" i="1" s="1"/>
  <c r="G189" i="1"/>
  <c r="F189" i="1"/>
  <c r="AW189" i="1" s="1"/>
  <c r="BU188" i="1"/>
  <c r="BM188" i="1"/>
  <c r="BI188" i="1"/>
  <c r="BF188" i="1"/>
  <c r="BC188" i="1"/>
  <c r="BB188" i="1"/>
  <c r="BA188" i="1"/>
  <c r="AY188" i="1"/>
  <c r="AV188" i="1"/>
  <c r="AU188" i="1"/>
  <c r="AT188" i="1"/>
  <c r="AK188" i="1"/>
  <c r="AJ188" i="1"/>
  <c r="AI188" i="1"/>
  <c r="AH188" i="1"/>
  <c r="AG188" i="1"/>
  <c r="AF188" i="1"/>
  <c r="AE188" i="1"/>
  <c r="AD188" i="1"/>
  <c r="AC188" i="1"/>
  <c r="AB188" i="1"/>
  <c r="Q188" i="1"/>
  <c r="P188" i="1"/>
  <c r="O188" i="1"/>
  <c r="N188" i="1"/>
  <c r="BH188" i="1" s="1"/>
  <c r="M188" i="1"/>
  <c r="BK188" i="1" s="1"/>
  <c r="L188" i="1"/>
  <c r="K188" i="1"/>
  <c r="J188" i="1"/>
  <c r="BJ188" i="1" s="1"/>
  <c r="I188" i="1"/>
  <c r="H188" i="1"/>
  <c r="BQ188" i="1" s="1"/>
  <c r="G188" i="1"/>
  <c r="BP188" i="1" s="1"/>
  <c r="F188" i="1"/>
  <c r="AX188" i="1" s="1"/>
  <c r="BU187" i="1"/>
  <c r="BQ187" i="1"/>
  <c r="BM187" i="1"/>
  <c r="BK187" i="1"/>
  <c r="BF187" i="1"/>
  <c r="BC187" i="1"/>
  <c r="BB187" i="1"/>
  <c r="BA187" i="1"/>
  <c r="AV187" i="1"/>
  <c r="AU187" i="1"/>
  <c r="AT187" i="1"/>
  <c r="AK187" i="1"/>
  <c r="AJ187" i="1"/>
  <c r="AI187" i="1"/>
  <c r="AH187" i="1"/>
  <c r="AG187" i="1"/>
  <c r="AF187" i="1"/>
  <c r="AE187" i="1"/>
  <c r="AD187" i="1"/>
  <c r="AC187" i="1"/>
  <c r="BL187" i="1" s="1"/>
  <c r="AB187" i="1"/>
  <c r="Q187" i="1"/>
  <c r="BI187" i="1" s="1"/>
  <c r="P187" i="1"/>
  <c r="O187" i="1"/>
  <c r="BH187" i="1" s="1"/>
  <c r="N187" i="1"/>
  <c r="M187" i="1"/>
  <c r="L187" i="1"/>
  <c r="K187" i="1"/>
  <c r="J187" i="1"/>
  <c r="I187" i="1"/>
  <c r="H187" i="1"/>
  <c r="G187" i="1"/>
  <c r="F187" i="1"/>
  <c r="BU186" i="1"/>
  <c r="BM186" i="1"/>
  <c r="BF186" i="1"/>
  <c r="BC186" i="1"/>
  <c r="BB186" i="1"/>
  <c r="BA186" i="1"/>
  <c r="AY186" i="1"/>
  <c r="AV186" i="1"/>
  <c r="AU186" i="1"/>
  <c r="AT186" i="1"/>
  <c r="AK186" i="1"/>
  <c r="AJ186" i="1"/>
  <c r="AI186" i="1"/>
  <c r="AH186" i="1"/>
  <c r="AG186" i="1"/>
  <c r="AF186" i="1"/>
  <c r="AE186" i="1"/>
  <c r="AD186" i="1"/>
  <c r="AC186" i="1"/>
  <c r="AB186" i="1"/>
  <c r="BL186" i="1" s="1"/>
  <c r="Q186" i="1"/>
  <c r="BI186" i="1" s="1"/>
  <c r="P186" i="1"/>
  <c r="O186" i="1"/>
  <c r="N186" i="1"/>
  <c r="BH186" i="1" s="1"/>
  <c r="M186" i="1"/>
  <c r="BK186" i="1" s="1"/>
  <c r="L186" i="1"/>
  <c r="K186" i="1"/>
  <c r="J186" i="1"/>
  <c r="BJ186" i="1" s="1"/>
  <c r="I186" i="1"/>
  <c r="BQ186" i="1" s="1"/>
  <c r="H186" i="1"/>
  <c r="G186" i="1"/>
  <c r="AW186" i="1" s="1"/>
  <c r="F186" i="1"/>
  <c r="AX186" i="1" s="1"/>
  <c r="BU185" i="1"/>
  <c r="BQ185" i="1"/>
  <c r="BM185" i="1"/>
  <c r="BK185" i="1"/>
  <c r="BF185" i="1"/>
  <c r="BC185" i="1"/>
  <c r="BB185" i="1"/>
  <c r="BA185" i="1"/>
  <c r="AV185" i="1"/>
  <c r="AU185" i="1"/>
  <c r="AT185" i="1"/>
  <c r="AK185" i="1"/>
  <c r="AJ185" i="1"/>
  <c r="AI185" i="1"/>
  <c r="AH185" i="1"/>
  <c r="AG185" i="1"/>
  <c r="AF185" i="1"/>
  <c r="AE185" i="1"/>
  <c r="AD185" i="1"/>
  <c r="AC185" i="1"/>
  <c r="BL185" i="1" s="1"/>
  <c r="AB185" i="1"/>
  <c r="Q185" i="1"/>
  <c r="BI185" i="1" s="1"/>
  <c r="P185" i="1"/>
  <c r="O185" i="1"/>
  <c r="BH185" i="1" s="1"/>
  <c r="N185" i="1"/>
  <c r="M185" i="1"/>
  <c r="L185" i="1"/>
  <c r="K185" i="1"/>
  <c r="J185" i="1"/>
  <c r="BJ185" i="1" s="1"/>
  <c r="I185" i="1"/>
  <c r="H185" i="1"/>
  <c r="G185" i="1"/>
  <c r="F185" i="1"/>
  <c r="BU184" i="1"/>
  <c r="BM184" i="1"/>
  <c r="BI184" i="1"/>
  <c r="BF184" i="1"/>
  <c r="BC184" i="1"/>
  <c r="BB184" i="1"/>
  <c r="BA184" i="1"/>
  <c r="AY184" i="1"/>
  <c r="AV184" i="1"/>
  <c r="AU184" i="1"/>
  <c r="AT184" i="1"/>
  <c r="AK184" i="1"/>
  <c r="AJ184" i="1"/>
  <c r="AI184" i="1"/>
  <c r="AH184" i="1"/>
  <c r="AG184" i="1"/>
  <c r="AF184" i="1"/>
  <c r="AE184" i="1"/>
  <c r="AD184" i="1"/>
  <c r="AC184" i="1"/>
  <c r="AB184" i="1"/>
  <c r="Q184" i="1"/>
  <c r="P184" i="1"/>
  <c r="O184" i="1"/>
  <c r="N184" i="1"/>
  <c r="BH184" i="1" s="1"/>
  <c r="M184" i="1"/>
  <c r="BK184" i="1" s="1"/>
  <c r="L184" i="1"/>
  <c r="K184" i="1"/>
  <c r="J184" i="1"/>
  <c r="BJ184" i="1" s="1"/>
  <c r="I184" i="1"/>
  <c r="BQ184" i="1" s="1"/>
  <c r="H184" i="1"/>
  <c r="G184" i="1"/>
  <c r="F184" i="1"/>
  <c r="AX184" i="1" s="1"/>
  <c r="BU183" i="1"/>
  <c r="BQ183" i="1"/>
  <c r="BM183" i="1"/>
  <c r="BK183" i="1"/>
  <c r="BF183" i="1"/>
  <c r="BC183" i="1"/>
  <c r="BB183" i="1"/>
  <c r="BA183" i="1"/>
  <c r="AV183" i="1"/>
  <c r="AU183" i="1"/>
  <c r="AT183" i="1"/>
  <c r="AK183" i="1"/>
  <c r="AJ183" i="1"/>
  <c r="AI183" i="1"/>
  <c r="AH183" i="1"/>
  <c r="AG183" i="1"/>
  <c r="AF183" i="1"/>
  <c r="AE183" i="1"/>
  <c r="AD183" i="1"/>
  <c r="AC183" i="1"/>
  <c r="BL183" i="1" s="1"/>
  <c r="AB183" i="1"/>
  <c r="Q183" i="1"/>
  <c r="BI183" i="1" s="1"/>
  <c r="P183" i="1"/>
  <c r="O183" i="1"/>
  <c r="BH183" i="1" s="1"/>
  <c r="N183" i="1"/>
  <c r="M183" i="1"/>
  <c r="L183" i="1"/>
  <c r="K183" i="1"/>
  <c r="J183" i="1"/>
  <c r="I183" i="1"/>
  <c r="H183" i="1"/>
  <c r="G183" i="1"/>
  <c r="F183" i="1"/>
  <c r="BM182" i="1"/>
  <c r="BF182" i="1"/>
  <c r="BC182" i="1"/>
  <c r="BB182" i="1"/>
  <c r="BA182" i="1"/>
  <c r="AY182" i="1"/>
  <c r="AV182" i="1"/>
  <c r="AU182" i="1"/>
  <c r="AT182" i="1"/>
  <c r="AK182" i="1"/>
  <c r="AJ182" i="1"/>
  <c r="AI182" i="1"/>
  <c r="AH182" i="1"/>
  <c r="AG182" i="1"/>
  <c r="AF182" i="1"/>
  <c r="AE182" i="1"/>
  <c r="AD182" i="1"/>
  <c r="AC182" i="1"/>
  <c r="AB182" i="1"/>
  <c r="Q182" i="1"/>
  <c r="BI182" i="1" s="1"/>
  <c r="P182" i="1"/>
  <c r="O182" i="1"/>
  <c r="N182" i="1"/>
  <c r="BH182" i="1" s="1"/>
  <c r="M182" i="1"/>
  <c r="BK182" i="1" s="1"/>
  <c r="L182" i="1"/>
  <c r="K182" i="1"/>
  <c r="J182" i="1"/>
  <c r="BJ182" i="1" s="1"/>
  <c r="I182" i="1"/>
  <c r="BQ182" i="1" s="1"/>
  <c r="H182" i="1"/>
  <c r="G182" i="1"/>
  <c r="F182" i="1"/>
  <c r="AX182" i="1" s="1"/>
  <c r="BU181" i="1"/>
  <c r="BM181" i="1"/>
  <c r="BI181" i="1"/>
  <c r="BF181" i="1"/>
  <c r="BC181" i="1"/>
  <c r="BB181" i="1"/>
  <c r="BA181" i="1"/>
  <c r="AY181" i="1"/>
  <c r="AV181" i="1"/>
  <c r="AU181" i="1"/>
  <c r="AT181" i="1"/>
  <c r="AK181" i="1"/>
  <c r="AJ181" i="1"/>
  <c r="AI181" i="1"/>
  <c r="AH181" i="1"/>
  <c r="AG181" i="1"/>
  <c r="AF181" i="1"/>
  <c r="AE181" i="1"/>
  <c r="AD181" i="1"/>
  <c r="AC181" i="1"/>
  <c r="AB181" i="1"/>
  <c r="BL181" i="1" s="1"/>
  <c r="Q181" i="1"/>
  <c r="P181" i="1"/>
  <c r="O181" i="1"/>
  <c r="N181" i="1"/>
  <c r="BH181" i="1" s="1"/>
  <c r="M181" i="1"/>
  <c r="BK181" i="1" s="1"/>
  <c r="L181" i="1"/>
  <c r="K181" i="1"/>
  <c r="J181" i="1"/>
  <c r="BJ181" i="1" s="1"/>
  <c r="I181" i="1"/>
  <c r="H181" i="1"/>
  <c r="G181" i="1"/>
  <c r="BP181" i="1" s="1"/>
  <c r="F181" i="1"/>
  <c r="AX181" i="1" s="1"/>
  <c r="BU180" i="1"/>
  <c r="BM180" i="1"/>
  <c r="BK180" i="1"/>
  <c r="BF180" i="1"/>
  <c r="BC180" i="1"/>
  <c r="BB180" i="1"/>
  <c r="BA180" i="1"/>
  <c r="AV180" i="1"/>
  <c r="AU180" i="1"/>
  <c r="AT180" i="1"/>
  <c r="AK180" i="1"/>
  <c r="AJ180" i="1"/>
  <c r="AI180" i="1"/>
  <c r="AH180" i="1"/>
  <c r="AG180" i="1"/>
  <c r="AF180" i="1"/>
  <c r="AE180" i="1"/>
  <c r="AD180" i="1"/>
  <c r="AC180" i="1"/>
  <c r="BL180" i="1" s="1"/>
  <c r="AB180" i="1"/>
  <c r="Q180" i="1"/>
  <c r="BI180" i="1" s="1"/>
  <c r="P180" i="1"/>
  <c r="O180" i="1"/>
  <c r="BH180" i="1" s="1"/>
  <c r="N180" i="1"/>
  <c r="M180" i="1"/>
  <c r="L180" i="1"/>
  <c r="K180" i="1"/>
  <c r="J180" i="1"/>
  <c r="I180" i="1"/>
  <c r="H180" i="1"/>
  <c r="G180" i="1"/>
  <c r="F180" i="1"/>
  <c r="BU179" i="1"/>
  <c r="BM179" i="1"/>
  <c r="BF179" i="1"/>
  <c r="BC179" i="1"/>
  <c r="BB179" i="1"/>
  <c r="BA179" i="1"/>
  <c r="AY179" i="1"/>
  <c r="AV179" i="1"/>
  <c r="AU179" i="1"/>
  <c r="AT179" i="1"/>
  <c r="AK179" i="1"/>
  <c r="AJ179" i="1"/>
  <c r="AI179" i="1"/>
  <c r="AH179" i="1"/>
  <c r="AG179" i="1"/>
  <c r="AF179" i="1"/>
  <c r="AE179" i="1"/>
  <c r="AD179" i="1"/>
  <c r="AC179" i="1"/>
  <c r="AB179" i="1"/>
  <c r="Q179" i="1"/>
  <c r="BI179" i="1" s="1"/>
  <c r="P179" i="1"/>
  <c r="O179" i="1"/>
  <c r="N179" i="1"/>
  <c r="BH179" i="1" s="1"/>
  <c r="M179" i="1"/>
  <c r="BK179" i="1" s="1"/>
  <c r="L179" i="1"/>
  <c r="K179" i="1"/>
  <c r="J179" i="1"/>
  <c r="BJ179" i="1" s="1"/>
  <c r="I179" i="1"/>
  <c r="H179" i="1"/>
  <c r="G179" i="1"/>
  <c r="F179" i="1"/>
  <c r="AX179" i="1" s="1"/>
  <c r="BU178" i="1"/>
  <c r="BQ178" i="1"/>
  <c r="BM178" i="1"/>
  <c r="BK178" i="1"/>
  <c r="BF178" i="1"/>
  <c r="BC178" i="1"/>
  <c r="BB178" i="1"/>
  <c r="BA178" i="1"/>
  <c r="AV178" i="1"/>
  <c r="AU178" i="1"/>
  <c r="AT178" i="1"/>
  <c r="AK178" i="1"/>
  <c r="AJ178" i="1"/>
  <c r="AI178" i="1"/>
  <c r="AH178" i="1"/>
  <c r="AG178" i="1"/>
  <c r="AF178" i="1"/>
  <c r="AE178" i="1"/>
  <c r="AD178" i="1"/>
  <c r="AC178" i="1"/>
  <c r="BL178" i="1" s="1"/>
  <c r="AB178" i="1"/>
  <c r="Q178" i="1"/>
  <c r="BI178" i="1" s="1"/>
  <c r="P178" i="1"/>
  <c r="O178" i="1"/>
  <c r="BH178" i="1" s="1"/>
  <c r="N178" i="1"/>
  <c r="M178" i="1"/>
  <c r="L178" i="1"/>
  <c r="K178" i="1"/>
  <c r="J178" i="1"/>
  <c r="BJ178" i="1" s="1"/>
  <c r="I178" i="1"/>
  <c r="H178" i="1"/>
  <c r="G178" i="1"/>
  <c r="F178" i="1"/>
  <c r="BU177" i="1"/>
  <c r="BM177" i="1"/>
  <c r="BI177" i="1"/>
  <c r="BF177" i="1"/>
  <c r="BC177" i="1"/>
  <c r="BB177" i="1"/>
  <c r="BA177" i="1"/>
  <c r="AY177" i="1"/>
  <c r="AV177" i="1"/>
  <c r="AU177" i="1"/>
  <c r="AT177" i="1"/>
  <c r="AK177" i="1"/>
  <c r="AJ177" i="1"/>
  <c r="AI177" i="1"/>
  <c r="AH177" i="1"/>
  <c r="AG177" i="1"/>
  <c r="AF177" i="1"/>
  <c r="AE177" i="1"/>
  <c r="AD177" i="1"/>
  <c r="AC177" i="1"/>
  <c r="AB177" i="1"/>
  <c r="BL177" i="1" s="1"/>
  <c r="Q177" i="1"/>
  <c r="P177" i="1"/>
  <c r="O177" i="1"/>
  <c r="N177" i="1"/>
  <c r="BH177" i="1" s="1"/>
  <c r="M177" i="1"/>
  <c r="BK177" i="1" s="1"/>
  <c r="L177" i="1"/>
  <c r="K177" i="1"/>
  <c r="J177" i="1"/>
  <c r="BJ177" i="1" s="1"/>
  <c r="I177" i="1"/>
  <c r="BQ177" i="1" s="1"/>
  <c r="H177" i="1"/>
  <c r="G177" i="1"/>
  <c r="AW177" i="1" s="1"/>
  <c r="F177" i="1"/>
  <c r="AX177" i="1" s="1"/>
  <c r="BU176" i="1"/>
  <c r="BQ176" i="1"/>
  <c r="BM176" i="1"/>
  <c r="BK176" i="1"/>
  <c r="BF176" i="1"/>
  <c r="BC176" i="1"/>
  <c r="BB176" i="1"/>
  <c r="BA176" i="1"/>
  <c r="AV176" i="1"/>
  <c r="AU176" i="1"/>
  <c r="AT176" i="1"/>
  <c r="AK176" i="1"/>
  <c r="AJ176" i="1"/>
  <c r="AI176" i="1"/>
  <c r="AH176" i="1"/>
  <c r="AG176" i="1"/>
  <c r="AF176" i="1"/>
  <c r="AE176" i="1"/>
  <c r="AD176" i="1"/>
  <c r="AC176" i="1"/>
  <c r="BL176" i="1" s="1"/>
  <c r="AB176" i="1"/>
  <c r="Q176" i="1"/>
  <c r="BI176" i="1" s="1"/>
  <c r="P176" i="1"/>
  <c r="O176" i="1"/>
  <c r="BH176" i="1" s="1"/>
  <c r="N176" i="1"/>
  <c r="M176" i="1"/>
  <c r="L176" i="1"/>
  <c r="K176" i="1"/>
  <c r="J176" i="1"/>
  <c r="I176" i="1"/>
  <c r="H176" i="1"/>
  <c r="G176" i="1"/>
  <c r="F176" i="1"/>
  <c r="BM175" i="1"/>
  <c r="BI175" i="1"/>
  <c r="BF175" i="1"/>
  <c r="BC175" i="1"/>
  <c r="BB175" i="1"/>
  <c r="BA175" i="1"/>
  <c r="AY175" i="1"/>
  <c r="AV175" i="1"/>
  <c r="AU175" i="1"/>
  <c r="AT175" i="1"/>
  <c r="AK175" i="1"/>
  <c r="AJ175" i="1"/>
  <c r="AI175" i="1"/>
  <c r="AH175" i="1"/>
  <c r="AG175" i="1"/>
  <c r="AF175" i="1"/>
  <c r="AE175" i="1"/>
  <c r="AD175" i="1"/>
  <c r="AC175" i="1"/>
  <c r="AB175" i="1"/>
  <c r="Q175" i="1"/>
  <c r="P175" i="1"/>
  <c r="O175" i="1"/>
  <c r="N175" i="1"/>
  <c r="BH175" i="1" s="1"/>
  <c r="M175" i="1"/>
  <c r="BK175" i="1" s="1"/>
  <c r="L175" i="1"/>
  <c r="K175" i="1"/>
  <c r="J175" i="1"/>
  <c r="BJ175" i="1" s="1"/>
  <c r="I175" i="1"/>
  <c r="BQ175" i="1" s="1"/>
  <c r="H175" i="1"/>
  <c r="G175" i="1"/>
  <c r="F175" i="1"/>
  <c r="AX175" i="1" s="1"/>
  <c r="BU174" i="1"/>
  <c r="BM174" i="1"/>
  <c r="BF174" i="1"/>
  <c r="BC174" i="1"/>
  <c r="BB174" i="1"/>
  <c r="BA174" i="1"/>
  <c r="AV174" i="1"/>
  <c r="AU174" i="1"/>
  <c r="AT174" i="1"/>
  <c r="AK174" i="1"/>
  <c r="AJ174" i="1"/>
  <c r="AI174" i="1"/>
  <c r="AH174" i="1"/>
  <c r="AG174" i="1"/>
  <c r="AF174" i="1"/>
  <c r="AE174" i="1"/>
  <c r="AD174" i="1"/>
  <c r="AC174" i="1"/>
  <c r="AB174" i="1"/>
  <c r="BL174" i="1" s="1"/>
  <c r="Q174" i="1"/>
  <c r="BI174" i="1" s="1"/>
  <c r="P174" i="1"/>
  <c r="O174" i="1"/>
  <c r="N174" i="1"/>
  <c r="BH174" i="1" s="1"/>
  <c r="M174" i="1"/>
  <c r="BK174" i="1" s="1"/>
  <c r="L174" i="1"/>
  <c r="K174" i="1"/>
  <c r="J174" i="1"/>
  <c r="BJ174" i="1" s="1"/>
  <c r="I174" i="1"/>
  <c r="H174" i="1"/>
  <c r="G174" i="1"/>
  <c r="F174" i="1"/>
  <c r="AX174" i="1" s="1"/>
  <c r="BU173" i="1"/>
  <c r="BQ173" i="1"/>
  <c r="BM173" i="1"/>
  <c r="BG173" i="1"/>
  <c r="BF173" i="1"/>
  <c r="BC173" i="1"/>
  <c r="BB173" i="1"/>
  <c r="BA173" i="1"/>
  <c r="AY173" i="1"/>
  <c r="AV173" i="1"/>
  <c r="AU173" i="1"/>
  <c r="AT173" i="1"/>
  <c r="AK173" i="1"/>
  <c r="AJ173" i="1"/>
  <c r="AI173" i="1"/>
  <c r="AH173" i="1"/>
  <c r="AG173" i="1"/>
  <c r="AF173" i="1"/>
  <c r="AE173" i="1"/>
  <c r="AD173" i="1"/>
  <c r="AC173" i="1"/>
  <c r="AB173" i="1"/>
  <c r="Q173" i="1"/>
  <c r="BI173" i="1" s="1"/>
  <c r="P173" i="1"/>
  <c r="O173" i="1"/>
  <c r="BH173" i="1" s="1"/>
  <c r="N173" i="1"/>
  <c r="M173" i="1"/>
  <c r="BK173" i="1" s="1"/>
  <c r="L173" i="1"/>
  <c r="K173" i="1"/>
  <c r="J173" i="1"/>
  <c r="BJ173" i="1" s="1"/>
  <c r="I173" i="1"/>
  <c r="H173" i="1"/>
  <c r="G173" i="1"/>
  <c r="AX173" i="1" s="1"/>
  <c r="F173" i="1"/>
  <c r="BP173" i="1" s="1"/>
  <c r="BU172" i="1"/>
  <c r="BM172" i="1"/>
  <c r="BF172" i="1"/>
  <c r="BC172" i="1"/>
  <c r="BB172" i="1"/>
  <c r="BA172" i="1"/>
  <c r="AY172" i="1"/>
  <c r="AV172" i="1"/>
  <c r="AU172" i="1"/>
  <c r="AT172" i="1"/>
  <c r="AK172" i="1"/>
  <c r="AJ172" i="1"/>
  <c r="AI172" i="1"/>
  <c r="AH172" i="1"/>
  <c r="AG172" i="1"/>
  <c r="AF172" i="1"/>
  <c r="AE172" i="1"/>
  <c r="AD172" i="1"/>
  <c r="AC172" i="1"/>
  <c r="AB172" i="1"/>
  <c r="Q172" i="1"/>
  <c r="BI172" i="1" s="1"/>
  <c r="P172" i="1"/>
  <c r="O172" i="1"/>
  <c r="N172" i="1"/>
  <c r="M172" i="1"/>
  <c r="BK172" i="1" s="1"/>
  <c r="L172" i="1"/>
  <c r="K172" i="1"/>
  <c r="J172" i="1"/>
  <c r="I172" i="1"/>
  <c r="BQ172" i="1" s="1"/>
  <c r="H172" i="1"/>
  <c r="G172" i="1"/>
  <c r="AW172" i="1" s="1"/>
  <c r="F172" i="1"/>
  <c r="BU171" i="1"/>
  <c r="BM171" i="1"/>
  <c r="BK171" i="1"/>
  <c r="BI171" i="1"/>
  <c r="BF171" i="1"/>
  <c r="BC171" i="1"/>
  <c r="BB171" i="1"/>
  <c r="BA171" i="1"/>
  <c r="AV171" i="1"/>
  <c r="AU171" i="1"/>
  <c r="AT171" i="1"/>
  <c r="AK171" i="1"/>
  <c r="AJ171" i="1"/>
  <c r="AI171" i="1"/>
  <c r="AH171" i="1"/>
  <c r="AG171" i="1"/>
  <c r="AF171" i="1"/>
  <c r="AE171" i="1"/>
  <c r="AD171" i="1"/>
  <c r="AC171" i="1"/>
  <c r="BL171" i="1" s="1"/>
  <c r="AB171" i="1"/>
  <c r="Q171" i="1"/>
  <c r="P171" i="1"/>
  <c r="O171" i="1"/>
  <c r="BH171" i="1" s="1"/>
  <c r="N171" i="1"/>
  <c r="M171" i="1"/>
  <c r="L171" i="1"/>
  <c r="K171" i="1"/>
  <c r="J171" i="1"/>
  <c r="I171" i="1"/>
  <c r="H171" i="1"/>
  <c r="G171" i="1"/>
  <c r="F171" i="1"/>
  <c r="BU170" i="1"/>
  <c r="BM170" i="1"/>
  <c r="BI170" i="1"/>
  <c r="BF170" i="1"/>
  <c r="BC170" i="1"/>
  <c r="BB170" i="1"/>
  <c r="BA170" i="1"/>
  <c r="AV170" i="1"/>
  <c r="AU170" i="1"/>
  <c r="AT170" i="1"/>
  <c r="AK170" i="1"/>
  <c r="AJ170" i="1"/>
  <c r="AI170" i="1"/>
  <c r="AH170" i="1"/>
  <c r="AG170" i="1"/>
  <c r="AF170" i="1"/>
  <c r="AE170" i="1"/>
  <c r="AD170" i="1"/>
  <c r="AC170" i="1"/>
  <c r="AB170" i="1"/>
  <c r="BL170" i="1" s="1"/>
  <c r="Q170" i="1"/>
  <c r="P170" i="1"/>
  <c r="O170" i="1"/>
  <c r="N170" i="1"/>
  <c r="BH170" i="1" s="1"/>
  <c r="M170" i="1"/>
  <c r="BK170" i="1" s="1"/>
  <c r="L170" i="1"/>
  <c r="K170" i="1"/>
  <c r="J170" i="1"/>
  <c r="BJ170" i="1" s="1"/>
  <c r="I170" i="1"/>
  <c r="H170" i="1"/>
  <c r="G170" i="1"/>
  <c r="AY170" i="1" s="1"/>
  <c r="F170" i="1"/>
  <c r="AX170" i="1" s="1"/>
  <c r="BU169" i="1"/>
  <c r="BM169" i="1"/>
  <c r="BF169" i="1"/>
  <c r="BC169" i="1"/>
  <c r="BB169" i="1"/>
  <c r="BA169" i="1"/>
  <c r="AY169" i="1"/>
  <c r="AV169" i="1"/>
  <c r="AU169" i="1"/>
  <c r="AT169" i="1"/>
  <c r="AK169" i="1"/>
  <c r="AJ169" i="1"/>
  <c r="AI169" i="1"/>
  <c r="AH169" i="1"/>
  <c r="AG169" i="1"/>
  <c r="AF169" i="1"/>
  <c r="AE169" i="1"/>
  <c r="AD169" i="1"/>
  <c r="AC169" i="1"/>
  <c r="AB169" i="1"/>
  <c r="Q169" i="1"/>
  <c r="BI169" i="1" s="1"/>
  <c r="P169" i="1"/>
  <c r="O169" i="1"/>
  <c r="BH169" i="1" s="1"/>
  <c r="N169" i="1"/>
  <c r="M169" i="1"/>
  <c r="L169" i="1"/>
  <c r="BK169" i="1" s="1"/>
  <c r="K169" i="1"/>
  <c r="J169" i="1"/>
  <c r="BJ169" i="1" s="1"/>
  <c r="I169" i="1"/>
  <c r="H169" i="1"/>
  <c r="G169" i="1"/>
  <c r="AX169" i="1" s="1"/>
  <c r="F169" i="1"/>
  <c r="BP169" i="1" s="1"/>
  <c r="BQ168" i="1"/>
  <c r="BM168" i="1"/>
  <c r="BI168" i="1"/>
  <c r="BF168" i="1"/>
  <c r="BC168" i="1"/>
  <c r="BB168" i="1"/>
  <c r="BA168" i="1"/>
  <c r="AV168" i="1"/>
  <c r="AU168" i="1"/>
  <c r="AT168" i="1"/>
  <c r="AK168" i="1"/>
  <c r="AJ168" i="1"/>
  <c r="AI168" i="1"/>
  <c r="AH168" i="1"/>
  <c r="AG168" i="1"/>
  <c r="AF168" i="1"/>
  <c r="AE168" i="1"/>
  <c r="AD168" i="1"/>
  <c r="AC168" i="1"/>
  <c r="AB168" i="1"/>
  <c r="Q168" i="1"/>
  <c r="P168" i="1"/>
  <c r="O168" i="1"/>
  <c r="N168" i="1"/>
  <c r="M168" i="1"/>
  <c r="BK168" i="1" s="1"/>
  <c r="L168" i="1"/>
  <c r="K168" i="1"/>
  <c r="BJ168" i="1" s="1"/>
  <c r="J168" i="1"/>
  <c r="I168" i="1"/>
  <c r="H168" i="1"/>
  <c r="G168" i="1"/>
  <c r="AY168" i="1" s="1"/>
  <c r="F168" i="1"/>
  <c r="BU167" i="1"/>
  <c r="BM167" i="1"/>
  <c r="BI167" i="1"/>
  <c r="BF167" i="1"/>
  <c r="BC167" i="1"/>
  <c r="BB167" i="1"/>
  <c r="BA167" i="1"/>
  <c r="AV167" i="1"/>
  <c r="AU167" i="1"/>
  <c r="AT167" i="1"/>
  <c r="AK167" i="1"/>
  <c r="AJ167" i="1"/>
  <c r="AI167" i="1"/>
  <c r="AH167" i="1"/>
  <c r="AG167" i="1"/>
  <c r="AF167" i="1"/>
  <c r="AE167" i="1"/>
  <c r="AD167" i="1"/>
  <c r="AC167" i="1"/>
  <c r="AB167" i="1"/>
  <c r="BL167" i="1" s="1"/>
  <c r="Q167" i="1"/>
  <c r="P167" i="1"/>
  <c r="O167" i="1"/>
  <c r="N167" i="1"/>
  <c r="BH167" i="1" s="1"/>
  <c r="M167" i="1"/>
  <c r="BK167" i="1" s="1"/>
  <c r="L167" i="1"/>
  <c r="K167" i="1"/>
  <c r="J167" i="1"/>
  <c r="BJ167" i="1" s="1"/>
  <c r="I167" i="1"/>
  <c r="H167" i="1"/>
  <c r="G167" i="1"/>
  <c r="F167" i="1"/>
  <c r="BU166" i="1"/>
  <c r="BM166" i="1"/>
  <c r="BF166" i="1"/>
  <c r="BC166" i="1"/>
  <c r="BB166" i="1"/>
  <c r="BA166" i="1"/>
  <c r="AY166" i="1"/>
  <c r="AX166" i="1"/>
  <c r="AV166" i="1"/>
  <c r="AU166" i="1"/>
  <c r="AT166" i="1"/>
  <c r="AK166" i="1"/>
  <c r="AJ166" i="1"/>
  <c r="AI166" i="1"/>
  <c r="AH166" i="1"/>
  <c r="AG166" i="1"/>
  <c r="AF166" i="1"/>
  <c r="AE166" i="1"/>
  <c r="AD166" i="1"/>
  <c r="AC166" i="1"/>
  <c r="AB166" i="1"/>
  <c r="Q166" i="1"/>
  <c r="P166" i="1"/>
  <c r="BI166" i="1" s="1"/>
  <c r="O166" i="1"/>
  <c r="BH166" i="1" s="1"/>
  <c r="N166" i="1"/>
  <c r="M166" i="1"/>
  <c r="L166" i="1"/>
  <c r="BK166" i="1" s="1"/>
  <c r="K166" i="1"/>
  <c r="J166" i="1"/>
  <c r="I166" i="1"/>
  <c r="H166" i="1"/>
  <c r="BQ166" i="1" s="1"/>
  <c r="G166" i="1"/>
  <c r="F166" i="1"/>
  <c r="BU165" i="1"/>
  <c r="BQ165" i="1"/>
  <c r="BM165" i="1"/>
  <c r="BI165" i="1"/>
  <c r="BF165" i="1"/>
  <c r="BC165" i="1"/>
  <c r="BB165" i="1"/>
  <c r="BA165" i="1"/>
  <c r="AV165" i="1"/>
  <c r="AU165" i="1"/>
  <c r="AT165" i="1"/>
  <c r="AK165" i="1"/>
  <c r="AJ165" i="1"/>
  <c r="AI165" i="1"/>
  <c r="AH165" i="1"/>
  <c r="AG165" i="1"/>
  <c r="AF165" i="1"/>
  <c r="AE165" i="1"/>
  <c r="AD165" i="1"/>
  <c r="AC165" i="1"/>
  <c r="AB165" i="1"/>
  <c r="Q165" i="1"/>
  <c r="P165" i="1"/>
  <c r="O165" i="1"/>
  <c r="N165" i="1"/>
  <c r="M165" i="1"/>
  <c r="BK165" i="1" s="1"/>
  <c r="L165" i="1"/>
  <c r="K165" i="1"/>
  <c r="BJ165" i="1" s="1"/>
  <c r="J165" i="1"/>
  <c r="I165" i="1"/>
  <c r="H165" i="1"/>
  <c r="G165" i="1"/>
  <c r="AY165" i="1" s="1"/>
  <c r="F165" i="1"/>
  <c r="AZ165" i="1" s="1"/>
  <c r="BU164" i="1"/>
  <c r="BM164" i="1"/>
  <c r="BH164" i="1"/>
  <c r="BF164" i="1"/>
  <c r="BC164" i="1"/>
  <c r="BB164" i="1"/>
  <c r="BA164" i="1"/>
  <c r="AX164" i="1"/>
  <c r="AV164" i="1"/>
  <c r="AU164" i="1"/>
  <c r="AT164" i="1"/>
  <c r="AK164" i="1"/>
  <c r="AJ164" i="1"/>
  <c r="AI164" i="1"/>
  <c r="AH164" i="1"/>
  <c r="AG164" i="1"/>
  <c r="AF164" i="1"/>
  <c r="AE164" i="1"/>
  <c r="AD164" i="1"/>
  <c r="BL164" i="1" s="1"/>
  <c r="AC164" i="1"/>
  <c r="AB164" i="1"/>
  <c r="Q164" i="1"/>
  <c r="P164" i="1"/>
  <c r="BI164" i="1" s="1"/>
  <c r="O164" i="1"/>
  <c r="N164" i="1"/>
  <c r="M164" i="1"/>
  <c r="L164" i="1"/>
  <c r="BK164" i="1" s="1"/>
  <c r="K164" i="1"/>
  <c r="J164" i="1"/>
  <c r="BJ164" i="1" s="1"/>
  <c r="I164" i="1"/>
  <c r="H164" i="1"/>
  <c r="BQ164" i="1" s="1"/>
  <c r="G164" i="1"/>
  <c r="F164" i="1"/>
  <c r="BU163" i="1"/>
  <c r="BM163" i="1"/>
  <c r="BF163" i="1"/>
  <c r="BC163" i="1"/>
  <c r="BB163" i="1"/>
  <c r="BA163" i="1"/>
  <c r="AZ163" i="1"/>
  <c r="AV163" i="1"/>
  <c r="AU163" i="1"/>
  <c r="AT163" i="1"/>
  <c r="AK163" i="1"/>
  <c r="AJ163" i="1"/>
  <c r="AI163" i="1"/>
  <c r="AH163" i="1"/>
  <c r="AG163" i="1"/>
  <c r="AF163" i="1"/>
  <c r="AE163" i="1"/>
  <c r="AD163" i="1"/>
  <c r="AC163" i="1"/>
  <c r="AB163" i="1"/>
  <c r="BL163" i="1" s="1"/>
  <c r="Q163" i="1"/>
  <c r="BI163" i="1" s="1"/>
  <c r="P163" i="1"/>
  <c r="O163" i="1"/>
  <c r="N163" i="1"/>
  <c r="BH163" i="1" s="1"/>
  <c r="M163" i="1"/>
  <c r="BK163" i="1" s="1"/>
  <c r="L163" i="1"/>
  <c r="K163" i="1"/>
  <c r="J163" i="1"/>
  <c r="BJ163" i="1" s="1"/>
  <c r="I163" i="1"/>
  <c r="BQ163" i="1" s="1"/>
  <c r="H163" i="1"/>
  <c r="G163" i="1"/>
  <c r="F163" i="1"/>
  <c r="BU162" i="1"/>
  <c r="BM162" i="1"/>
  <c r="BL162" i="1"/>
  <c r="BH162" i="1"/>
  <c r="BF162" i="1"/>
  <c r="BC162" i="1"/>
  <c r="BB162" i="1"/>
  <c r="BA162" i="1"/>
  <c r="AX162" i="1"/>
  <c r="AV162" i="1"/>
  <c r="AU162" i="1"/>
  <c r="AT162" i="1"/>
  <c r="AK162" i="1"/>
  <c r="AJ162" i="1"/>
  <c r="AI162" i="1"/>
  <c r="AH162" i="1"/>
  <c r="AG162" i="1"/>
  <c r="AF162" i="1"/>
  <c r="AE162" i="1"/>
  <c r="AD162" i="1"/>
  <c r="AC162" i="1"/>
  <c r="AB162" i="1"/>
  <c r="Q162" i="1"/>
  <c r="P162" i="1"/>
  <c r="BI162" i="1" s="1"/>
  <c r="O162" i="1"/>
  <c r="N162" i="1"/>
  <c r="M162" i="1"/>
  <c r="L162" i="1"/>
  <c r="BK162" i="1" s="1"/>
  <c r="K162" i="1"/>
  <c r="J162" i="1"/>
  <c r="BJ162" i="1" s="1"/>
  <c r="I162" i="1"/>
  <c r="H162" i="1"/>
  <c r="BQ162" i="1" s="1"/>
  <c r="G162" i="1"/>
  <c r="F162" i="1"/>
  <c r="BP162" i="1" s="1"/>
  <c r="BM161" i="1"/>
  <c r="BF161" i="1"/>
  <c r="BC161" i="1"/>
  <c r="BB161" i="1"/>
  <c r="BA161" i="1"/>
  <c r="AZ161" i="1"/>
  <c r="AV161" i="1"/>
  <c r="AU161" i="1"/>
  <c r="AT161" i="1"/>
  <c r="AK161" i="1"/>
  <c r="AJ161" i="1"/>
  <c r="AI161" i="1"/>
  <c r="AH161" i="1"/>
  <c r="AG161" i="1"/>
  <c r="AF161" i="1"/>
  <c r="AE161" i="1"/>
  <c r="AD161" i="1"/>
  <c r="AC161" i="1"/>
  <c r="AB161" i="1"/>
  <c r="BL161" i="1" s="1"/>
  <c r="Q161" i="1"/>
  <c r="BI161" i="1" s="1"/>
  <c r="P161" i="1"/>
  <c r="O161" i="1"/>
  <c r="N161" i="1"/>
  <c r="BH161" i="1" s="1"/>
  <c r="M161" i="1"/>
  <c r="BK161" i="1" s="1"/>
  <c r="L161" i="1"/>
  <c r="K161" i="1"/>
  <c r="J161" i="1"/>
  <c r="BJ161" i="1" s="1"/>
  <c r="I161" i="1"/>
  <c r="BQ161" i="1" s="1"/>
  <c r="H161" i="1"/>
  <c r="G161" i="1"/>
  <c r="F161" i="1"/>
  <c r="BU160" i="1"/>
  <c r="BM160" i="1"/>
  <c r="BK160" i="1"/>
  <c r="BF160" i="1"/>
  <c r="BC160" i="1"/>
  <c r="BB160" i="1"/>
  <c r="BA160" i="1"/>
  <c r="AV160" i="1"/>
  <c r="AU160" i="1"/>
  <c r="AT160" i="1"/>
  <c r="AK160" i="1"/>
  <c r="AJ160" i="1"/>
  <c r="AI160" i="1"/>
  <c r="AH160" i="1"/>
  <c r="AG160" i="1"/>
  <c r="AF160" i="1"/>
  <c r="AE160" i="1"/>
  <c r="AD160" i="1"/>
  <c r="AC160" i="1"/>
  <c r="AB160" i="1"/>
  <c r="Q160" i="1"/>
  <c r="P160" i="1"/>
  <c r="BI160" i="1" s="1"/>
  <c r="O160" i="1"/>
  <c r="N160" i="1"/>
  <c r="M160" i="1"/>
  <c r="L160" i="1"/>
  <c r="K160" i="1"/>
  <c r="J160" i="1"/>
  <c r="I160" i="1"/>
  <c r="H160" i="1"/>
  <c r="BQ160" i="1" s="1"/>
  <c r="G160" i="1"/>
  <c r="BP160" i="1" s="1"/>
  <c r="BG160" i="1" s="1"/>
  <c r="F160" i="1"/>
  <c r="BU159" i="1"/>
  <c r="BM159" i="1"/>
  <c r="BF159" i="1"/>
  <c r="BC159" i="1"/>
  <c r="BB159" i="1"/>
  <c r="BA159" i="1"/>
  <c r="AY159" i="1"/>
  <c r="AV159" i="1"/>
  <c r="AU159" i="1"/>
  <c r="AT159" i="1"/>
  <c r="AK159" i="1"/>
  <c r="AJ159" i="1"/>
  <c r="AI159" i="1"/>
  <c r="AH159" i="1"/>
  <c r="AG159" i="1"/>
  <c r="AF159" i="1"/>
  <c r="AE159" i="1"/>
  <c r="AD159" i="1"/>
  <c r="AC159" i="1"/>
  <c r="AB159" i="1"/>
  <c r="Q159" i="1"/>
  <c r="BI159" i="1" s="1"/>
  <c r="P159" i="1"/>
  <c r="O159" i="1"/>
  <c r="N159" i="1"/>
  <c r="BH159" i="1" s="1"/>
  <c r="M159" i="1"/>
  <c r="L159" i="1"/>
  <c r="K159" i="1"/>
  <c r="J159" i="1"/>
  <c r="BJ159" i="1" s="1"/>
  <c r="I159" i="1"/>
  <c r="H159" i="1"/>
  <c r="G159" i="1"/>
  <c r="F159" i="1"/>
  <c r="AX159" i="1" s="1"/>
  <c r="BU158" i="1"/>
  <c r="BQ158" i="1"/>
  <c r="BM158" i="1"/>
  <c r="BK158" i="1"/>
  <c r="BF158" i="1"/>
  <c r="BC158" i="1"/>
  <c r="BB158" i="1"/>
  <c r="BA158" i="1"/>
  <c r="AV158" i="1"/>
  <c r="AU158" i="1"/>
  <c r="AT158" i="1"/>
  <c r="AK158" i="1"/>
  <c r="AJ158" i="1"/>
  <c r="AI158" i="1"/>
  <c r="AH158" i="1"/>
  <c r="AG158" i="1"/>
  <c r="AF158" i="1"/>
  <c r="AE158" i="1"/>
  <c r="AD158" i="1"/>
  <c r="AC158" i="1"/>
  <c r="AB158" i="1"/>
  <c r="Q158" i="1"/>
  <c r="P158" i="1"/>
  <c r="BI158" i="1" s="1"/>
  <c r="O158" i="1"/>
  <c r="N158" i="1"/>
  <c r="M158" i="1"/>
  <c r="L158" i="1"/>
  <c r="K158" i="1"/>
  <c r="J158" i="1"/>
  <c r="I158" i="1"/>
  <c r="H158" i="1"/>
  <c r="G158" i="1"/>
  <c r="AW158" i="1" s="1"/>
  <c r="F158" i="1"/>
  <c r="BU157" i="1"/>
  <c r="BM157" i="1"/>
  <c r="BF157" i="1"/>
  <c r="BC157" i="1"/>
  <c r="BB157" i="1"/>
  <c r="BA157" i="1"/>
  <c r="AY157" i="1"/>
  <c r="AV157" i="1"/>
  <c r="AU157" i="1"/>
  <c r="AT157" i="1"/>
  <c r="AK157" i="1"/>
  <c r="AJ157" i="1"/>
  <c r="AI157" i="1"/>
  <c r="AH157" i="1"/>
  <c r="AG157" i="1"/>
  <c r="AF157" i="1"/>
  <c r="AE157" i="1"/>
  <c r="AD157" i="1"/>
  <c r="AC157" i="1"/>
  <c r="AB157" i="1"/>
  <c r="Q157" i="1"/>
  <c r="BI157" i="1" s="1"/>
  <c r="P157" i="1"/>
  <c r="O157" i="1"/>
  <c r="N157" i="1"/>
  <c r="BH157" i="1" s="1"/>
  <c r="M157" i="1"/>
  <c r="L157" i="1"/>
  <c r="K157" i="1"/>
  <c r="J157" i="1"/>
  <c r="BJ157" i="1" s="1"/>
  <c r="I157" i="1"/>
  <c r="H157" i="1"/>
  <c r="G157" i="1"/>
  <c r="F157" i="1"/>
  <c r="AX157" i="1" s="1"/>
  <c r="BU156" i="1"/>
  <c r="BQ156" i="1"/>
  <c r="BM156" i="1"/>
  <c r="BK156" i="1"/>
  <c r="BF156" i="1"/>
  <c r="BC156" i="1"/>
  <c r="BB156" i="1"/>
  <c r="BA156" i="1"/>
  <c r="AV156" i="1"/>
  <c r="AU156" i="1"/>
  <c r="AT156" i="1"/>
  <c r="AK156" i="1"/>
  <c r="AJ156" i="1"/>
  <c r="AI156" i="1"/>
  <c r="AH156" i="1"/>
  <c r="AG156" i="1"/>
  <c r="AF156" i="1"/>
  <c r="AE156" i="1"/>
  <c r="AD156" i="1"/>
  <c r="AC156" i="1"/>
  <c r="AB156" i="1"/>
  <c r="Q156" i="1"/>
  <c r="P156" i="1"/>
  <c r="BI156" i="1" s="1"/>
  <c r="O156" i="1"/>
  <c r="N156" i="1"/>
  <c r="M156" i="1"/>
  <c r="L156" i="1"/>
  <c r="K156" i="1"/>
  <c r="J156" i="1"/>
  <c r="I156" i="1"/>
  <c r="H156" i="1"/>
  <c r="G156" i="1"/>
  <c r="AW156" i="1" s="1"/>
  <c r="F156" i="1"/>
  <c r="BU155" i="1"/>
  <c r="BM155" i="1"/>
  <c r="BF155" i="1"/>
  <c r="BC155" i="1"/>
  <c r="BB155" i="1"/>
  <c r="BA155" i="1"/>
  <c r="AY155" i="1"/>
  <c r="AV155" i="1"/>
  <c r="AU155" i="1"/>
  <c r="AT155" i="1"/>
  <c r="AK155" i="1"/>
  <c r="AJ155" i="1"/>
  <c r="AI155" i="1"/>
  <c r="AH155" i="1"/>
  <c r="AG155" i="1"/>
  <c r="AF155" i="1"/>
  <c r="AE155" i="1"/>
  <c r="AD155" i="1"/>
  <c r="AC155" i="1"/>
  <c r="AB155" i="1"/>
  <c r="Q155" i="1"/>
  <c r="BI155" i="1" s="1"/>
  <c r="P155" i="1"/>
  <c r="O155" i="1"/>
  <c r="N155" i="1"/>
  <c r="BH155" i="1" s="1"/>
  <c r="M155" i="1"/>
  <c r="L155" i="1"/>
  <c r="K155" i="1"/>
  <c r="J155" i="1"/>
  <c r="BJ155" i="1" s="1"/>
  <c r="I155" i="1"/>
  <c r="H155" i="1"/>
  <c r="G155" i="1"/>
  <c r="F155" i="1"/>
  <c r="AX155" i="1" s="1"/>
  <c r="BQ154" i="1"/>
  <c r="BM154" i="1"/>
  <c r="BK154" i="1"/>
  <c r="BF154" i="1"/>
  <c r="BC154" i="1"/>
  <c r="BB154" i="1"/>
  <c r="BA154" i="1"/>
  <c r="AV154" i="1"/>
  <c r="AU154" i="1"/>
  <c r="AT154" i="1"/>
  <c r="AK154" i="1"/>
  <c r="AJ154" i="1"/>
  <c r="AI154" i="1"/>
  <c r="AH154" i="1"/>
  <c r="AG154" i="1"/>
  <c r="AF154" i="1"/>
  <c r="AE154" i="1"/>
  <c r="AD154" i="1"/>
  <c r="AC154" i="1"/>
  <c r="AB154" i="1"/>
  <c r="Q154" i="1"/>
  <c r="P154" i="1"/>
  <c r="BI154" i="1" s="1"/>
  <c r="O154" i="1"/>
  <c r="N154" i="1"/>
  <c r="M154" i="1"/>
  <c r="L154" i="1"/>
  <c r="K154" i="1"/>
  <c r="J154" i="1"/>
  <c r="I154" i="1"/>
  <c r="H154" i="1"/>
  <c r="G154" i="1"/>
  <c r="AW154" i="1" s="1"/>
  <c r="F154" i="1"/>
  <c r="BU153" i="1"/>
  <c r="BM153" i="1"/>
  <c r="BK153" i="1"/>
  <c r="BF153" i="1"/>
  <c r="BC153" i="1"/>
  <c r="BB153" i="1"/>
  <c r="BA153" i="1"/>
  <c r="AV153" i="1"/>
  <c r="AU153" i="1"/>
  <c r="AT153" i="1"/>
  <c r="AK153" i="1"/>
  <c r="AJ153" i="1"/>
  <c r="AI153" i="1"/>
  <c r="AH153" i="1"/>
  <c r="AG153" i="1"/>
  <c r="AF153" i="1"/>
  <c r="AE153" i="1"/>
  <c r="AD153" i="1"/>
  <c r="AC153" i="1"/>
  <c r="AB153" i="1"/>
  <c r="Q153" i="1"/>
  <c r="P153" i="1"/>
  <c r="BI153" i="1" s="1"/>
  <c r="O153" i="1"/>
  <c r="N153" i="1"/>
  <c r="M153" i="1"/>
  <c r="L153" i="1"/>
  <c r="K153" i="1"/>
  <c r="J153" i="1"/>
  <c r="I153" i="1"/>
  <c r="H153" i="1"/>
  <c r="G153" i="1"/>
  <c r="BP153" i="1" s="1"/>
  <c r="F153" i="1"/>
  <c r="BU152" i="1"/>
  <c r="BM152" i="1"/>
  <c r="BF152" i="1"/>
  <c r="BC152" i="1"/>
  <c r="BB152" i="1"/>
  <c r="BA152" i="1"/>
  <c r="AY152" i="1"/>
  <c r="AV152" i="1"/>
  <c r="AU152" i="1"/>
  <c r="AT152" i="1"/>
  <c r="AK152" i="1"/>
  <c r="AJ152" i="1"/>
  <c r="AI152" i="1"/>
  <c r="AH152" i="1"/>
  <c r="AG152" i="1"/>
  <c r="AF152" i="1"/>
  <c r="AE152" i="1"/>
  <c r="AD152" i="1"/>
  <c r="AC152" i="1"/>
  <c r="AB152" i="1"/>
  <c r="BL152" i="1" s="1"/>
  <c r="Q152" i="1"/>
  <c r="BI152" i="1" s="1"/>
  <c r="P152" i="1"/>
  <c r="O152" i="1"/>
  <c r="N152" i="1"/>
  <c r="BH152" i="1" s="1"/>
  <c r="M152" i="1"/>
  <c r="L152" i="1"/>
  <c r="K152" i="1"/>
  <c r="J152" i="1"/>
  <c r="BJ152" i="1" s="1"/>
  <c r="I152" i="1"/>
  <c r="H152" i="1"/>
  <c r="G152" i="1"/>
  <c r="F152" i="1"/>
  <c r="AX152" i="1" s="1"/>
  <c r="BU151" i="1"/>
  <c r="BM151" i="1"/>
  <c r="BK151" i="1"/>
  <c r="BF151" i="1"/>
  <c r="BC151" i="1"/>
  <c r="BB151" i="1"/>
  <c r="BA151" i="1"/>
  <c r="AV151" i="1"/>
  <c r="AU151" i="1"/>
  <c r="AT151" i="1"/>
  <c r="AK151" i="1"/>
  <c r="AJ151" i="1"/>
  <c r="AI151" i="1"/>
  <c r="AH151" i="1"/>
  <c r="AG151" i="1"/>
  <c r="AF151" i="1"/>
  <c r="AE151" i="1"/>
  <c r="AD151" i="1"/>
  <c r="AC151" i="1"/>
  <c r="AB151" i="1"/>
  <c r="BL151" i="1" s="1"/>
  <c r="Q151" i="1"/>
  <c r="P151" i="1"/>
  <c r="BI151" i="1" s="1"/>
  <c r="O151" i="1"/>
  <c r="N151" i="1"/>
  <c r="BH151" i="1" s="1"/>
  <c r="M151" i="1"/>
  <c r="L151" i="1"/>
  <c r="K151" i="1"/>
  <c r="J151" i="1"/>
  <c r="BJ151" i="1" s="1"/>
  <c r="I151" i="1"/>
  <c r="H151" i="1"/>
  <c r="G151" i="1"/>
  <c r="AW151" i="1" s="1"/>
  <c r="F151" i="1"/>
  <c r="BU150" i="1"/>
  <c r="BM150" i="1"/>
  <c r="BI150" i="1"/>
  <c r="BF150" i="1"/>
  <c r="BC150" i="1"/>
  <c r="BB150" i="1"/>
  <c r="BA150" i="1"/>
  <c r="AY150" i="1"/>
  <c r="AV150" i="1"/>
  <c r="AU150" i="1"/>
  <c r="AT150" i="1"/>
  <c r="AK150" i="1"/>
  <c r="AJ150" i="1"/>
  <c r="AI150" i="1"/>
  <c r="AH150" i="1"/>
  <c r="AG150" i="1"/>
  <c r="AF150" i="1"/>
  <c r="AE150" i="1"/>
  <c r="AD150" i="1"/>
  <c r="AC150" i="1"/>
  <c r="AB150" i="1"/>
  <c r="BL150" i="1" s="1"/>
  <c r="Q150" i="1"/>
  <c r="P150" i="1"/>
  <c r="O150" i="1"/>
  <c r="N150" i="1"/>
  <c r="BH150" i="1" s="1"/>
  <c r="M150" i="1"/>
  <c r="L150" i="1"/>
  <c r="BK150" i="1" s="1"/>
  <c r="K150" i="1"/>
  <c r="J150" i="1"/>
  <c r="BJ150" i="1" s="1"/>
  <c r="I150" i="1"/>
  <c r="H150" i="1"/>
  <c r="BQ150" i="1" s="1"/>
  <c r="G150" i="1"/>
  <c r="F150" i="1"/>
  <c r="AX150" i="1" s="1"/>
  <c r="BU149" i="1"/>
  <c r="BQ149" i="1"/>
  <c r="BM149" i="1"/>
  <c r="BK149" i="1"/>
  <c r="BF149" i="1"/>
  <c r="BC149" i="1"/>
  <c r="BB149" i="1"/>
  <c r="BA149" i="1"/>
  <c r="AV149" i="1"/>
  <c r="AU149" i="1"/>
  <c r="AT149" i="1"/>
  <c r="AK149" i="1"/>
  <c r="AJ149" i="1"/>
  <c r="AI149" i="1"/>
  <c r="AH149" i="1"/>
  <c r="AG149" i="1"/>
  <c r="AF149" i="1"/>
  <c r="AE149" i="1"/>
  <c r="AD149" i="1"/>
  <c r="AC149" i="1"/>
  <c r="AB149" i="1"/>
  <c r="Q149" i="1"/>
  <c r="P149" i="1"/>
  <c r="BI149" i="1" s="1"/>
  <c r="O149" i="1"/>
  <c r="N149" i="1"/>
  <c r="M149" i="1"/>
  <c r="L149" i="1"/>
  <c r="K149" i="1"/>
  <c r="J149" i="1"/>
  <c r="I149" i="1"/>
  <c r="H149" i="1"/>
  <c r="G149" i="1"/>
  <c r="AW149" i="1" s="1"/>
  <c r="F149" i="1"/>
  <c r="BU148" i="1"/>
  <c r="BM148" i="1"/>
  <c r="BF148" i="1"/>
  <c r="BC148" i="1"/>
  <c r="BB148" i="1"/>
  <c r="BA148" i="1"/>
  <c r="AY148" i="1"/>
  <c r="AV148" i="1"/>
  <c r="AU148" i="1"/>
  <c r="AT148" i="1"/>
  <c r="AK148" i="1"/>
  <c r="AJ148" i="1"/>
  <c r="AI148" i="1"/>
  <c r="AH148" i="1"/>
  <c r="AG148" i="1"/>
  <c r="AF148" i="1"/>
  <c r="AE148" i="1"/>
  <c r="AD148" i="1"/>
  <c r="AC148" i="1"/>
  <c r="AB148" i="1"/>
  <c r="BL148" i="1" s="1"/>
  <c r="Q148" i="1"/>
  <c r="BI148" i="1" s="1"/>
  <c r="P148" i="1"/>
  <c r="O148" i="1"/>
  <c r="N148" i="1"/>
  <c r="BH148" i="1" s="1"/>
  <c r="M148" i="1"/>
  <c r="L148" i="1"/>
  <c r="K148" i="1"/>
  <c r="J148" i="1"/>
  <c r="BJ148" i="1" s="1"/>
  <c r="I148" i="1"/>
  <c r="H148" i="1"/>
  <c r="G148" i="1"/>
  <c r="F148" i="1"/>
  <c r="AX148" i="1" s="1"/>
  <c r="BQ147" i="1"/>
  <c r="BM147" i="1"/>
  <c r="BK147" i="1"/>
  <c r="BF147" i="1"/>
  <c r="BC147" i="1"/>
  <c r="BB147" i="1"/>
  <c r="BA147" i="1"/>
  <c r="AV147" i="1"/>
  <c r="AU147" i="1"/>
  <c r="AT147" i="1"/>
  <c r="AK147" i="1"/>
  <c r="AJ147" i="1"/>
  <c r="AI147" i="1"/>
  <c r="AH147" i="1"/>
  <c r="AG147" i="1"/>
  <c r="AF147" i="1"/>
  <c r="AE147" i="1"/>
  <c r="AD147" i="1"/>
  <c r="AC147" i="1"/>
  <c r="AB147" i="1"/>
  <c r="Q147" i="1"/>
  <c r="P147" i="1"/>
  <c r="BI147" i="1" s="1"/>
  <c r="O147" i="1"/>
  <c r="N147" i="1"/>
  <c r="M147" i="1"/>
  <c r="L147" i="1"/>
  <c r="K147" i="1"/>
  <c r="J147" i="1"/>
  <c r="I147" i="1"/>
  <c r="H147" i="1"/>
  <c r="G147" i="1"/>
  <c r="AW147" i="1" s="1"/>
  <c r="F147" i="1"/>
  <c r="BU146" i="1"/>
  <c r="BM146" i="1"/>
  <c r="BK146" i="1"/>
  <c r="BF146" i="1"/>
  <c r="BC146" i="1"/>
  <c r="BB146" i="1"/>
  <c r="BA146" i="1"/>
  <c r="AV146" i="1"/>
  <c r="AU146" i="1"/>
  <c r="AT146" i="1"/>
  <c r="AK146" i="1"/>
  <c r="AJ146" i="1"/>
  <c r="AI146" i="1"/>
  <c r="AH146" i="1"/>
  <c r="AG146" i="1"/>
  <c r="AF146" i="1"/>
  <c r="AE146" i="1"/>
  <c r="AD146" i="1"/>
  <c r="AC146" i="1"/>
  <c r="AB146" i="1"/>
  <c r="Q146" i="1"/>
  <c r="P146" i="1"/>
  <c r="BI146" i="1" s="1"/>
  <c r="O146" i="1"/>
  <c r="N146" i="1"/>
  <c r="M146" i="1"/>
  <c r="L146" i="1"/>
  <c r="K146" i="1"/>
  <c r="J146" i="1"/>
  <c r="I146" i="1"/>
  <c r="H146" i="1"/>
  <c r="BQ146" i="1" s="1"/>
  <c r="G146" i="1"/>
  <c r="BP146" i="1" s="1"/>
  <c r="BG146" i="1" s="1"/>
  <c r="F146" i="1"/>
  <c r="BU145" i="1"/>
  <c r="BM145" i="1"/>
  <c r="BF145" i="1"/>
  <c r="BC145" i="1"/>
  <c r="BB145" i="1"/>
  <c r="BA145" i="1"/>
  <c r="AY145" i="1"/>
  <c r="AV145" i="1"/>
  <c r="AU145" i="1"/>
  <c r="AT145" i="1"/>
  <c r="AK145" i="1"/>
  <c r="AJ145" i="1"/>
  <c r="AI145" i="1"/>
  <c r="AH145" i="1"/>
  <c r="AG145" i="1"/>
  <c r="AF145" i="1"/>
  <c r="AE145" i="1"/>
  <c r="AD145" i="1"/>
  <c r="AC145" i="1"/>
  <c r="AB145" i="1"/>
  <c r="BL145" i="1" s="1"/>
  <c r="Q145" i="1"/>
  <c r="BI145" i="1" s="1"/>
  <c r="P145" i="1"/>
  <c r="O145" i="1"/>
  <c r="N145" i="1"/>
  <c r="BH145" i="1" s="1"/>
  <c r="M145" i="1"/>
  <c r="L145" i="1"/>
  <c r="K145" i="1"/>
  <c r="J145" i="1"/>
  <c r="BJ145" i="1" s="1"/>
  <c r="I145" i="1"/>
  <c r="H145" i="1"/>
  <c r="G145" i="1"/>
  <c r="F145" i="1"/>
  <c r="AX145" i="1" s="1"/>
  <c r="BU144" i="1"/>
  <c r="BQ144" i="1"/>
  <c r="BM144" i="1"/>
  <c r="BK144" i="1"/>
  <c r="BF144" i="1"/>
  <c r="BC144" i="1"/>
  <c r="BB144" i="1"/>
  <c r="BA144" i="1"/>
  <c r="AV144" i="1"/>
  <c r="AU144" i="1"/>
  <c r="AT144" i="1"/>
  <c r="AK144" i="1"/>
  <c r="AJ144" i="1"/>
  <c r="AI144" i="1"/>
  <c r="AH144" i="1"/>
  <c r="AG144" i="1"/>
  <c r="AF144" i="1"/>
  <c r="AE144" i="1"/>
  <c r="AD144" i="1"/>
  <c r="AC144" i="1"/>
  <c r="AB144" i="1"/>
  <c r="Q144" i="1"/>
  <c r="P144" i="1"/>
  <c r="BI144" i="1" s="1"/>
  <c r="O144" i="1"/>
  <c r="N144" i="1"/>
  <c r="M144" i="1"/>
  <c r="L144" i="1"/>
  <c r="K144" i="1"/>
  <c r="J144" i="1"/>
  <c r="I144" i="1"/>
  <c r="H144" i="1"/>
  <c r="G144" i="1"/>
  <c r="AW144" i="1" s="1"/>
  <c r="F144" i="1"/>
  <c r="BU143" i="1"/>
  <c r="BM143" i="1"/>
  <c r="BF143" i="1"/>
  <c r="BC143" i="1"/>
  <c r="BB143" i="1"/>
  <c r="BA143" i="1"/>
  <c r="AY143" i="1"/>
  <c r="AV143" i="1"/>
  <c r="AU143" i="1"/>
  <c r="AT143" i="1"/>
  <c r="AK143" i="1"/>
  <c r="AJ143" i="1"/>
  <c r="AI143" i="1"/>
  <c r="AH143" i="1"/>
  <c r="AG143" i="1"/>
  <c r="AF143" i="1"/>
  <c r="AE143" i="1"/>
  <c r="AD143" i="1"/>
  <c r="AC143" i="1"/>
  <c r="AB143" i="1"/>
  <c r="Q143" i="1"/>
  <c r="BI143" i="1" s="1"/>
  <c r="P143" i="1"/>
  <c r="O143" i="1"/>
  <c r="N143" i="1"/>
  <c r="BH143" i="1" s="1"/>
  <c r="M143" i="1"/>
  <c r="L143" i="1"/>
  <c r="K143" i="1"/>
  <c r="J143" i="1"/>
  <c r="BJ143" i="1" s="1"/>
  <c r="I143" i="1"/>
  <c r="H143" i="1"/>
  <c r="G143" i="1"/>
  <c r="F143" i="1"/>
  <c r="AX143" i="1" s="1"/>
  <c r="BU142" i="1"/>
  <c r="BM142" i="1"/>
  <c r="BK142" i="1"/>
  <c r="BF142" i="1"/>
  <c r="BC142" i="1"/>
  <c r="BB142" i="1"/>
  <c r="BA142" i="1"/>
  <c r="AV142" i="1"/>
  <c r="AU142" i="1"/>
  <c r="AT142" i="1"/>
  <c r="AK142" i="1"/>
  <c r="AJ142" i="1"/>
  <c r="AI142" i="1"/>
  <c r="AH142" i="1"/>
  <c r="AG142" i="1"/>
  <c r="AF142" i="1"/>
  <c r="AE142" i="1"/>
  <c r="AD142" i="1"/>
  <c r="AC142" i="1"/>
  <c r="AB142" i="1"/>
  <c r="Q142" i="1"/>
  <c r="P142" i="1"/>
  <c r="BI142" i="1" s="1"/>
  <c r="O142" i="1"/>
  <c r="N142" i="1"/>
  <c r="M142" i="1"/>
  <c r="L142" i="1"/>
  <c r="K142" i="1"/>
  <c r="J142" i="1"/>
  <c r="I142" i="1"/>
  <c r="H142" i="1"/>
  <c r="G142" i="1"/>
  <c r="AW142" i="1" s="1"/>
  <c r="F142" i="1"/>
  <c r="BU141" i="1"/>
  <c r="BM141" i="1"/>
  <c r="BF141" i="1"/>
  <c r="BC141" i="1"/>
  <c r="BB141" i="1"/>
  <c r="BA141" i="1"/>
  <c r="AY141" i="1"/>
  <c r="AV141" i="1"/>
  <c r="AU141" i="1"/>
  <c r="AT141" i="1"/>
  <c r="AK141" i="1"/>
  <c r="AJ141" i="1"/>
  <c r="AI141" i="1"/>
  <c r="AH141" i="1"/>
  <c r="AG141" i="1"/>
  <c r="AF141" i="1"/>
  <c r="AE141" i="1"/>
  <c r="AD141" i="1"/>
  <c r="AC141" i="1"/>
  <c r="AB141" i="1"/>
  <c r="Q141" i="1"/>
  <c r="BI141" i="1" s="1"/>
  <c r="P141" i="1"/>
  <c r="O141" i="1"/>
  <c r="N141" i="1"/>
  <c r="BH141" i="1" s="1"/>
  <c r="M141" i="1"/>
  <c r="L141" i="1"/>
  <c r="K141" i="1"/>
  <c r="J141" i="1"/>
  <c r="BJ141" i="1" s="1"/>
  <c r="I141" i="1"/>
  <c r="H141" i="1"/>
  <c r="G141" i="1"/>
  <c r="F141" i="1"/>
  <c r="AX141" i="1" s="1"/>
  <c r="BQ140" i="1"/>
  <c r="BM140" i="1"/>
  <c r="BK140" i="1"/>
  <c r="BF140" i="1"/>
  <c r="BC140" i="1"/>
  <c r="BB140" i="1"/>
  <c r="BA140" i="1"/>
  <c r="AV140" i="1"/>
  <c r="AU140" i="1"/>
  <c r="AT140" i="1"/>
  <c r="AK140" i="1"/>
  <c r="AJ140" i="1"/>
  <c r="AI140" i="1"/>
  <c r="AH140" i="1"/>
  <c r="AG140" i="1"/>
  <c r="AF140" i="1"/>
  <c r="AE140" i="1"/>
  <c r="AD140" i="1"/>
  <c r="AC140" i="1"/>
  <c r="AB140" i="1"/>
  <c r="BL140" i="1" s="1"/>
  <c r="Q140" i="1"/>
  <c r="P140" i="1"/>
  <c r="BI140" i="1" s="1"/>
  <c r="O140" i="1"/>
  <c r="N140" i="1"/>
  <c r="BH140" i="1" s="1"/>
  <c r="M140" i="1"/>
  <c r="L140" i="1"/>
  <c r="K140" i="1"/>
  <c r="J140" i="1"/>
  <c r="BJ140" i="1" s="1"/>
  <c r="I140" i="1"/>
  <c r="H140" i="1"/>
  <c r="G140" i="1"/>
  <c r="AW140" i="1" s="1"/>
  <c r="F140" i="1"/>
  <c r="BU139" i="1"/>
  <c r="BM139" i="1"/>
  <c r="BK139" i="1"/>
  <c r="BF139" i="1"/>
  <c r="BC139" i="1"/>
  <c r="BB139" i="1"/>
  <c r="BA139" i="1"/>
  <c r="AV139" i="1"/>
  <c r="AU139" i="1"/>
  <c r="AT139" i="1"/>
  <c r="AK139" i="1"/>
  <c r="AJ139" i="1"/>
  <c r="AI139" i="1"/>
  <c r="AH139" i="1"/>
  <c r="AG139" i="1"/>
  <c r="AF139" i="1"/>
  <c r="AE139" i="1"/>
  <c r="AD139" i="1"/>
  <c r="AC139" i="1"/>
  <c r="AB139" i="1"/>
  <c r="BL139" i="1" s="1"/>
  <c r="Q139" i="1"/>
  <c r="P139" i="1"/>
  <c r="BI139" i="1" s="1"/>
  <c r="O139" i="1"/>
  <c r="N139" i="1"/>
  <c r="BH139" i="1" s="1"/>
  <c r="M139" i="1"/>
  <c r="L139" i="1"/>
  <c r="K139" i="1"/>
  <c r="J139" i="1"/>
  <c r="BJ139" i="1" s="1"/>
  <c r="I139" i="1"/>
  <c r="H139" i="1"/>
  <c r="BQ139" i="1" s="1"/>
  <c r="G139" i="1"/>
  <c r="BP139" i="1" s="1"/>
  <c r="BG139" i="1" s="1"/>
  <c r="F139" i="1"/>
  <c r="AZ139" i="1" s="1"/>
  <c r="BU138" i="1"/>
  <c r="BM138" i="1"/>
  <c r="BI138" i="1"/>
  <c r="BH138" i="1"/>
  <c r="BF138" i="1"/>
  <c r="BC138" i="1"/>
  <c r="BB138" i="1"/>
  <c r="BA138" i="1"/>
  <c r="AY138" i="1"/>
  <c r="AX138" i="1"/>
  <c r="AV138" i="1"/>
  <c r="AU138" i="1"/>
  <c r="AT138" i="1"/>
  <c r="AK138" i="1"/>
  <c r="AJ138" i="1"/>
  <c r="AI138" i="1"/>
  <c r="AH138" i="1"/>
  <c r="AG138" i="1"/>
  <c r="AF138" i="1"/>
  <c r="AE138" i="1"/>
  <c r="AD138" i="1"/>
  <c r="BL138" i="1" s="1"/>
  <c r="AC138" i="1"/>
  <c r="AB138" i="1"/>
  <c r="Q138" i="1"/>
  <c r="P138" i="1"/>
  <c r="O138" i="1"/>
  <c r="N138" i="1"/>
  <c r="M138" i="1"/>
  <c r="L138" i="1"/>
  <c r="BK138" i="1" s="1"/>
  <c r="K138" i="1"/>
  <c r="J138" i="1"/>
  <c r="BJ138" i="1" s="1"/>
  <c r="I138" i="1"/>
  <c r="H138" i="1"/>
  <c r="BQ138" i="1" s="1"/>
  <c r="G138" i="1"/>
  <c r="F138" i="1"/>
  <c r="AW138" i="1" s="1"/>
  <c r="BU137" i="1"/>
  <c r="BQ137" i="1"/>
  <c r="BM137" i="1"/>
  <c r="BK137" i="1"/>
  <c r="BF137" i="1"/>
  <c r="BC137" i="1"/>
  <c r="BB137" i="1"/>
  <c r="BA137" i="1"/>
  <c r="AV137" i="1"/>
  <c r="AU137" i="1"/>
  <c r="AT137" i="1"/>
  <c r="AK137" i="1"/>
  <c r="AJ137" i="1"/>
  <c r="AI137" i="1"/>
  <c r="AH137" i="1"/>
  <c r="AG137" i="1"/>
  <c r="AF137" i="1"/>
  <c r="AE137" i="1"/>
  <c r="AD137" i="1"/>
  <c r="AC137" i="1"/>
  <c r="AB137" i="1"/>
  <c r="BL137" i="1" s="1"/>
  <c r="Q137" i="1"/>
  <c r="P137" i="1"/>
  <c r="BI137" i="1" s="1"/>
  <c r="O137" i="1"/>
  <c r="N137" i="1"/>
  <c r="BH137" i="1" s="1"/>
  <c r="M137" i="1"/>
  <c r="L137" i="1"/>
  <c r="K137" i="1"/>
  <c r="J137" i="1"/>
  <c r="BJ137" i="1" s="1"/>
  <c r="I137" i="1"/>
  <c r="H137" i="1"/>
  <c r="G137" i="1"/>
  <c r="AW137" i="1" s="1"/>
  <c r="F137" i="1"/>
  <c r="BP137" i="1" s="1"/>
  <c r="BG137" i="1" s="1"/>
  <c r="BU136" i="1"/>
  <c r="BM136" i="1"/>
  <c r="BI136" i="1"/>
  <c r="BH136" i="1"/>
  <c r="BF136" i="1"/>
  <c r="BC136" i="1"/>
  <c r="BB136" i="1"/>
  <c r="BA136" i="1"/>
  <c r="AY136" i="1"/>
  <c r="AX136" i="1"/>
  <c r="AV136" i="1"/>
  <c r="AU136" i="1"/>
  <c r="AT136" i="1"/>
  <c r="AK136" i="1"/>
  <c r="AJ136" i="1"/>
  <c r="AI136" i="1"/>
  <c r="AH136" i="1"/>
  <c r="AG136" i="1"/>
  <c r="AF136" i="1"/>
  <c r="AE136" i="1"/>
  <c r="AD136" i="1"/>
  <c r="BL136" i="1" s="1"/>
  <c r="AC136" i="1"/>
  <c r="AB136" i="1"/>
  <c r="Q136" i="1"/>
  <c r="P136" i="1"/>
  <c r="O136" i="1"/>
  <c r="N136" i="1"/>
  <c r="M136" i="1"/>
  <c r="L136" i="1"/>
  <c r="BK136" i="1" s="1"/>
  <c r="K136" i="1"/>
  <c r="J136" i="1"/>
  <c r="BJ136" i="1" s="1"/>
  <c r="I136" i="1"/>
  <c r="H136" i="1"/>
  <c r="G136" i="1"/>
  <c r="F136" i="1"/>
  <c r="AW136" i="1" s="1"/>
  <c r="BU135" i="1"/>
  <c r="BQ135" i="1"/>
  <c r="BM135" i="1"/>
  <c r="BK135" i="1"/>
  <c r="BF135" i="1"/>
  <c r="BC135" i="1"/>
  <c r="BB135" i="1"/>
  <c r="BA135" i="1"/>
  <c r="AV135" i="1"/>
  <c r="AU135" i="1"/>
  <c r="AT135" i="1"/>
  <c r="AK135" i="1"/>
  <c r="AJ135" i="1"/>
  <c r="AI135" i="1"/>
  <c r="AH135" i="1"/>
  <c r="AG135" i="1"/>
  <c r="AF135" i="1"/>
  <c r="AE135" i="1"/>
  <c r="AD135" i="1"/>
  <c r="AC135" i="1"/>
  <c r="AB135" i="1"/>
  <c r="BL135" i="1" s="1"/>
  <c r="Q135" i="1"/>
  <c r="P135" i="1"/>
  <c r="BI135" i="1" s="1"/>
  <c r="O135" i="1"/>
  <c r="N135" i="1"/>
  <c r="BH135" i="1" s="1"/>
  <c r="M135" i="1"/>
  <c r="L135" i="1"/>
  <c r="K135" i="1"/>
  <c r="J135" i="1"/>
  <c r="BJ135" i="1" s="1"/>
  <c r="I135" i="1"/>
  <c r="H135" i="1"/>
  <c r="G135" i="1"/>
  <c r="AW135" i="1" s="1"/>
  <c r="F135" i="1"/>
  <c r="BU134" i="1"/>
  <c r="BM134" i="1"/>
  <c r="BI134" i="1"/>
  <c r="BH134" i="1"/>
  <c r="BF134" i="1"/>
  <c r="BC134" i="1"/>
  <c r="BB134" i="1"/>
  <c r="BA134" i="1"/>
  <c r="AY134" i="1"/>
  <c r="AX134" i="1"/>
  <c r="AV134" i="1"/>
  <c r="AU134" i="1"/>
  <c r="AT134" i="1"/>
  <c r="AK134" i="1"/>
  <c r="AJ134" i="1"/>
  <c r="AI134" i="1"/>
  <c r="AH134" i="1"/>
  <c r="AG134" i="1"/>
  <c r="AF134" i="1"/>
  <c r="AE134" i="1"/>
  <c r="AD134" i="1"/>
  <c r="BL134" i="1" s="1"/>
  <c r="AC134" i="1"/>
  <c r="AB134" i="1"/>
  <c r="Q134" i="1"/>
  <c r="P134" i="1"/>
  <c r="O134" i="1"/>
  <c r="N134" i="1"/>
  <c r="M134" i="1"/>
  <c r="L134" i="1"/>
  <c r="BK134" i="1" s="1"/>
  <c r="K134" i="1"/>
  <c r="J134" i="1"/>
  <c r="BJ134" i="1" s="1"/>
  <c r="I134" i="1"/>
  <c r="H134" i="1"/>
  <c r="BQ134" i="1" s="1"/>
  <c r="G134" i="1"/>
  <c r="F134" i="1"/>
  <c r="AW134" i="1" s="1"/>
  <c r="BQ133" i="1"/>
  <c r="BM133" i="1"/>
  <c r="BK133" i="1"/>
  <c r="BF133" i="1"/>
  <c r="BC133" i="1"/>
  <c r="BB133" i="1"/>
  <c r="BA133" i="1"/>
  <c r="AV133" i="1"/>
  <c r="AU133" i="1"/>
  <c r="AT133" i="1"/>
  <c r="AK133" i="1"/>
  <c r="AJ133" i="1"/>
  <c r="AI133" i="1"/>
  <c r="AH133" i="1"/>
  <c r="AG133" i="1"/>
  <c r="AF133" i="1"/>
  <c r="AE133" i="1"/>
  <c r="AD133" i="1"/>
  <c r="AC133" i="1"/>
  <c r="AB133" i="1"/>
  <c r="Q133" i="1"/>
  <c r="P133" i="1"/>
  <c r="BI133" i="1" s="1"/>
  <c r="O133" i="1"/>
  <c r="N133" i="1"/>
  <c r="M133" i="1"/>
  <c r="L133" i="1"/>
  <c r="K133" i="1"/>
  <c r="J133" i="1"/>
  <c r="I133" i="1"/>
  <c r="H133" i="1"/>
  <c r="G133" i="1"/>
  <c r="AW133" i="1" s="1"/>
  <c r="F133" i="1"/>
  <c r="BU132" i="1"/>
  <c r="BM132" i="1"/>
  <c r="BK132" i="1"/>
  <c r="BF132" i="1"/>
  <c r="BC132" i="1"/>
  <c r="BB132" i="1"/>
  <c r="BA132" i="1"/>
  <c r="AV132" i="1"/>
  <c r="AU132" i="1"/>
  <c r="AT132" i="1"/>
  <c r="AK132" i="1"/>
  <c r="AJ132" i="1"/>
  <c r="AI132" i="1"/>
  <c r="AH132" i="1"/>
  <c r="AG132" i="1"/>
  <c r="AF132" i="1"/>
  <c r="AE132" i="1"/>
  <c r="AD132" i="1"/>
  <c r="AC132" i="1"/>
  <c r="AB132" i="1"/>
  <c r="Q132" i="1"/>
  <c r="P132" i="1"/>
  <c r="BI132" i="1" s="1"/>
  <c r="O132" i="1"/>
  <c r="N132" i="1"/>
  <c r="M132" i="1"/>
  <c r="L132" i="1"/>
  <c r="K132" i="1"/>
  <c r="J132" i="1"/>
  <c r="I132" i="1"/>
  <c r="H132" i="1"/>
  <c r="BQ132" i="1" s="1"/>
  <c r="G132" i="1"/>
  <c r="BP132" i="1" s="1"/>
  <c r="BG132" i="1" s="1"/>
  <c r="F132" i="1"/>
  <c r="BU131" i="1"/>
  <c r="BM131" i="1"/>
  <c r="BH131" i="1"/>
  <c r="BF131" i="1"/>
  <c r="BC131" i="1"/>
  <c r="BB131" i="1"/>
  <c r="BA131" i="1"/>
  <c r="AY131" i="1"/>
  <c r="AX131" i="1"/>
  <c r="AV131" i="1"/>
  <c r="AU131" i="1"/>
  <c r="AT131" i="1"/>
  <c r="AK131" i="1"/>
  <c r="AJ131" i="1"/>
  <c r="AI131" i="1"/>
  <c r="AH131" i="1"/>
  <c r="AG131" i="1"/>
  <c r="AF131" i="1"/>
  <c r="AE131" i="1"/>
  <c r="AD131" i="1"/>
  <c r="AC131" i="1"/>
  <c r="AB131" i="1"/>
  <c r="Q131" i="1"/>
  <c r="BI131" i="1" s="1"/>
  <c r="P131" i="1"/>
  <c r="O131" i="1"/>
  <c r="N131" i="1"/>
  <c r="M131" i="1"/>
  <c r="L131" i="1"/>
  <c r="K131" i="1"/>
  <c r="J131" i="1"/>
  <c r="BJ131" i="1" s="1"/>
  <c r="I131" i="1"/>
  <c r="H131" i="1"/>
  <c r="G131" i="1"/>
  <c r="F131" i="1"/>
  <c r="BU130" i="1"/>
  <c r="BQ130" i="1"/>
  <c r="BM130" i="1"/>
  <c r="BK130" i="1"/>
  <c r="BF130" i="1"/>
  <c r="BC130" i="1"/>
  <c r="BB130" i="1"/>
  <c r="BA130" i="1"/>
  <c r="AV130" i="1"/>
  <c r="AU130" i="1"/>
  <c r="AT130" i="1"/>
  <c r="AK130" i="1"/>
  <c r="AJ130" i="1"/>
  <c r="AI130" i="1"/>
  <c r="AH130" i="1"/>
  <c r="AG130" i="1"/>
  <c r="AF130" i="1"/>
  <c r="AE130" i="1"/>
  <c r="AD130" i="1"/>
  <c r="AC130" i="1"/>
  <c r="AB130" i="1"/>
  <c r="Q130" i="1"/>
  <c r="P130" i="1"/>
  <c r="BI130" i="1" s="1"/>
  <c r="O130" i="1"/>
  <c r="N130" i="1"/>
  <c r="M130" i="1"/>
  <c r="L130" i="1"/>
  <c r="K130" i="1"/>
  <c r="J130" i="1"/>
  <c r="I130" i="1"/>
  <c r="H130" i="1"/>
  <c r="G130" i="1"/>
  <c r="AW130" i="1" s="1"/>
  <c r="F130" i="1"/>
  <c r="BU129" i="1"/>
  <c r="BM129" i="1"/>
  <c r="BH129" i="1"/>
  <c r="BF129" i="1"/>
  <c r="BC129" i="1"/>
  <c r="BB129" i="1"/>
  <c r="BA129" i="1"/>
  <c r="AY129" i="1"/>
  <c r="AX129" i="1"/>
  <c r="AV129" i="1"/>
  <c r="AU129" i="1"/>
  <c r="AT129" i="1"/>
  <c r="AK129" i="1"/>
  <c r="AJ129" i="1"/>
  <c r="AI129" i="1"/>
  <c r="AH129" i="1"/>
  <c r="AG129" i="1"/>
  <c r="AF129" i="1"/>
  <c r="AE129" i="1"/>
  <c r="AD129" i="1"/>
  <c r="AC129" i="1"/>
  <c r="AB129" i="1"/>
  <c r="Q129" i="1"/>
  <c r="BI129" i="1" s="1"/>
  <c r="P129" i="1"/>
  <c r="O129" i="1"/>
  <c r="N129" i="1"/>
  <c r="M129" i="1"/>
  <c r="L129" i="1"/>
  <c r="K129" i="1"/>
  <c r="J129" i="1"/>
  <c r="BJ129" i="1" s="1"/>
  <c r="I129" i="1"/>
  <c r="H129" i="1"/>
  <c r="G129" i="1"/>
  <c r="F129" i="1"/>
  <c r="BU128" i="1"/>
  <c r="BQ128" i="1"/>
  <c r="BM128" i="1"/>
  <c r="BK128" i="1"/>
  <c r="BF128" i="1"/>
  <c r="BC128" i="1"/>
  <c r="BB128" i="1"/>
  <c r="BA128" i="1"/>
  <c r="AV128" i="1"/>
  <c r="AU128" i="1"/>
  <c r="AT128" i="1"/>
  <c r="AK128" i="1"/>
  <c r="AJ128" i="1"/>
  <c r="AI128" i="1"/>
  <c r="AH128" i="1"/>
  <c r="AG128" i="1"/>
  <c r="AF128" i="1"/>
  <c r="AE128" i="1"/>
  <c r="AD128" i="1"/>
  <c r="AC128" i="1"/>
  <c r="AB128" i="1"/>
  <c r="Q128" i="1"/>
  <c r="P128" i="1"/>
  <c r="BI128" i="1" s="1"/>
  <c r="O128" i="1"/>
  <c r="N128" i="1"/>
  <c r="M128" i="1"/>
  <c r="L128" i="1"/>
  <c r="K128" i="1"/>
  <c r="J128" i="1"/>
  <c r="I128" i="1"/>
  <c r="H128" i="1"/>
  <c r="G128" i="1"/>
  <c r="AW128" i="1" s="1"/>
  <c r="F128" i="1"/>
  <c r="BU127" i="1"/>
  <c r="BM127" i="1"/>
  <c r="BH127" i="1"/>
  <c r="BF127" i="1"/>
  <c r="BC127" i="1"/>
  <c r="BB127" i="1"/>
  <c r="BA127" i="1"/>
  <c r="AY127" i="1"/>
  <c r="AX127" i="1"/>
  <c r="AV127" i="1"/>
  <c r="AU127" i="1"/>
  <c r="AT127" i="1"/>
  <c r="AK127" i="1"/>
  <c r="AJ127" i="1"/>
  <c r="AI127" i="1"/>
  <c r="AH127" i="1"/>
  <c r="AG127" i="1"/>
  <c r="AF127" i="1"/>
  <c r="AE127" i="1"/>
  <c r="AD127" i="1"/>
  <c r="AC127" i="1"/>
  <c r="AB127" i="1"/>
  <c r="Q127" i="1"/>
  <c r="BI127" i="1" s="1"/>
  <c r="P127" i="1"/>
  <c r="O127" i="1"/>
  <c r="N127" i="1"/>
  <c r="M127" i="1"/>
  <c r="L127" i="1"/>
  <c r="K127" i="1"/>
  <c r="J127" i="1"/>
  <c r="BJ127" i="1" s="1"/>
  <c r="I127" i="1"/>
  <c r="H127" i="1"/>
  <c r="G127" i="1"/>
  <c r="F127" i="1"/>
  <c r="BQ126" i="1"/>
  <c r="BM126" i="1"/>
  <c r="BK126" i="1"/>
  <c r="BG126" i="1"/>
  <c r="BF126" i="1"/>
  <c r="BC126" i="1"/>
  <c r="BB126" i="1"/>
  <c r="BA126" i="1"/>
  <c r="AV126" i="1"/>
  <c r="AU126" i="1"/>
  <c r="AT126" i="1"/>
  <c r="AK126" i="1"/>
  <c r="AJ126" i="1"/>
  <c r="AI126" i="1"/>
  <c r="AH126" i="1"/>
  <c r="AG126" i="1"/>
  <c r="AF126" i="1"/>
  <c r="AE126" i="1"/>
  <c r="AD126" i="1"/>
  <c r="AC126" i="1"/>
  <c r="AB126" i="1"/>
  <c r="BL126" i="1" s="1"/>
  <c r="Q126" i="1"/>
  <c r="P126" i="1"/>
  <c r="BI126" i="1" s="1"/>
  <c r="O126" i="1"/>
  <c r="N126" i="1"/>
  <c r="BH126" i="1" s="1"/>
  <c r="M126" i="1"/>
  <c r="L126" i="1"/>
  <c r="K126" i="1"/>
  <c r="J126" i="1"/>
  <c r="BJ126" i="1" s="1"/>
  <c r="I126" i="1"/>
  <c r="H126" i="1"/>
  <c r="G126" i="1"/>
  <c r="AW126" i="1" s="1"/>
  <c r="F126" i="1"/>
  <c r="BP126" i="1" s="1"/>
  <c r="BU125" i="1"/>
  <c r="BM125" i="1"/>
  <c r="BH125" i="1"/>
  <c r="BF125" i="1"/>
  <c r="BC125" i="1"/>
  <c r="BB125" i="1"/>
  <c r="BA125" i="1"/>
  <c r="AX125" i="1"/>
  <c r="AV125" i="1"/>
  <c r="AU125" i="1"/>
  <c r="AT125" i="1"/>
  <c r="AK125" i="1"/>
  <c r="AJ125" i="1"/>
  <c r="AI125" i="1"/>
  <c r="AH125" i="1"/>
  <c r="AG125" i="1"/>
  <c r="AF125" i="1"/>
  <c r="AE125" i="1"/>
  <c r="AD125" i="1"/>
  <c r="BL125" i="1" s="1"/>
  <c r="AC125" i="1"/>
  <c r="AB125" i="1"/>
  <c r="Q125" i="1"/>
  <c r="P125" i="1"/>
  <c r="BI125" i="1" s="1"/>
  <c r="O125" i="1"/>
  <c r="N125" i="1"/>
  <c r="M125" i="1"/>
  <c r="L125" i="1"/>
  <c r="BK125" i="1" s="1"/>
  <c r="K125" i="1"/>
  <c r="J125" i="1"/>
  <c r="BJ125" i="1" s="1"/>
  <c r="I125" i="1"/>
  <c r="H125" i="1"/>
  <c r="G125" i="1"/>
  <c r="BP125" i="1" s="1"/>
  <c r="F125" i="1"/>
  <c r="BU124" i="1"/>
  <c r="BM124" i="1"/>
  <c r="BF124" i="1"/>
  <c r="BC124" i="1"/>
  <c r="BB124" i="1"/>
  <c r="BA124" i="1"/>
  <c r="AZ124" i="1"/>
  <c r="AV124" i="1"/>
  <c r="AU124" i="1"/>
  <c r="AT124" i="1"/>
  <c r="AK124" i="1"/>
  <c r="AJ124" i="1"/>
  <c r="AI124" i="1"/>
  <c r="AH124" i="1"/>
  <c r="AG124" i="1"/>
  <c r="AF124" i="1"/>
  <c r="AE124" i="1"/>
  <c r="AD124" i="1"/>
  <c r="AC124" i="1"/>
  <c r="AB124" i="1"/>
  <c r="BL124" i="1" s="1"/>
  <c r="Q124" i="1"/>
  <c r="BI124" i="1" s="1"/>
  <c r="P124" i="1"/>
  <c r="O124" i="1"/>
  <c r="N124" i="1"/>
  <c r="BH124" i="1" s="1"/>
  <c r="M124" i="1"/>
  <c r="BK124" i="1" s="1"/>
  <c r="L124" i="1"/>
  <c r="K124" i="1"/>
  <c r="J124" i="1"/>
  <c r="BJ124" i="1" s="1"/>
  <c r="I124" i="1"/>
  <c r="H124" i="1"/>
  <c r="G124" i="1"/>
  <c r="F124" i="1"/>
  <c r="BU123" i="1"/>
  <c r="BM123" i="1"/>
  <c r="BL123" i="1"/>
  <c r="BH123" i="1"/>
  <c r="BF123" i="1"/>
  <c r="BC123" i="1"/>
  <c r="BB123" i="1"/>
  <c r="BA123" i="1"/>
  <c r="AX123" i="1"/>
  <c r="AV123" i="1"/>
  <c r="AU123" i="1"/>
  <c r="AT123" i="1"/>
  <c r="AK123" i="1"/>
  <c r="AJ123" i="1"/>
  <c r="AI123" i="1"/>
  <c r="AH123" i="1"/>
  <c r="AG123" i="1"/>
  <c r="AF123" i="1"/>
  <c r="AE123" i="1"/>
  <c r="AD123" i="1"/>
  <c r="AC123" i="1"/>
  <c r="AB123" i="1"/>
  <c r="Q123" i="1"/>
  <c r="P123" i="1"/>
  <c r="BI123" i="1" s="1"/>
  <c r="O123" i="1"/>
  <c r="N123" i="1"/>
  <c r="M123" i="1"/>
  <c r="L123" i="1"/>
  <c r="BK123" i="1" s="1"/>
  <c r="K123" i="1"/>
  <c r="J123" i="1"/>
  <c r="BJ123" i="1" s="1"/>
  <c r="I123" i="1"/>
  <c r="H123" i="1"/>
  <c r="G123" i="1"/>
  <c r="AW123" i="1" s="1"/>
  <c r="F123" i="1"/>
  <c r="BP123" i="1" s="1"/>
  <c r="BU122" i="1"/>
  <c r="BM122" i="1"/>
  <c r="BJ122" i="1"/>
  <c r="BF122" i="1"/>
  <c r="BC122" i="1"/>
  <c r="BB122" i="1"/>
  <c r="BA122" i="1"/>
  <c r="AV122" i="1"/>
  <c r="AU122" i="1"/>
  <c r="AT122" i="1"/>
  <c r="AK122" i="1"/>
  <c r="AJ122" i="1"/>
  <c r="AI122" i="1"/>
  <c r="AH122" i="1"/>
  <c r="AG122" i="1"/>
  <c r="AF122" i="1"/>
  <c r="AE122" i="1"/>
  <c r="AD122" i="1"/>
  <c r="AC122" i="1"/>
  <c r="AB122" i="1"/>
  <c r="BL122" i="1" s="1"/>
  <c r="Q122" i="1"/>
  <c r="BI122" i="1" s="1"/>
  <c r="P122" i="1"/>
  <c r="O122" i="1"/>
  <c r="N122" i="1"/>
  <c r="BH122" i="1" s="1"/>
  <c r="M122" i="1"/>
  <c r="BK122" i="1" s="1"/>
  <c r="L122" i="1"/>
  <c r="K122" i="1"/>
  <c r="J122" i="1"/>
  <c r="I122" i="1"/>
  <c r="BQ122" i="1" s="1"/>
  <c r="H122" i="1"/>
  <c r="G122" i="1"/>
  <c r="F122" i="1"/>
  <c r="BU121" i="1"/>
  <c r="BM121" i="1"/>
  <c r="BH121" i="1"/>
  <c r="BF121" i="1"/>
  <c r="BC121" i="1"/>
  <c r="BB121" i="1"/>
  <c r="BA121" i="1"/>
  <c r="AX121" i="1"/>
  <c r="AV121" i="1"/>
  <c r="AU121" i="1"/>
  <c r="AT121" i="1"/>
  <c r="AK121" i="1"/>
  <c r="AJ121" i="1"/>
  <c r="AI121" i="1"/>
  <c r="AH121" i="1"/>
  <c r="AG121" i="1"/>
  <c r="AF121" i="1"/>
  <c r="AE121" i="1"/>
  <c r="AD121" i="1"/>
  <c r="BL121" i="1" s="1"/>
  <c r="AC121" i="1"/>
  <c r="AB121" i="1"/>
  <c r="Q121" i="1"/>
  <c r="P121" i="1"/>
  <c r="BI121" i="1" s="1"/>
  <c r="O121" i="1"/>
  <c r="N121" i="1"/>
  <c r="M121" i="1"/>
  <c r="L121" i="1"/>
  <c r="BK121" i="1" s="1"/>
  <c r="K121" i="1"/>
  <c r="J121" i="1"/>
  <c r="BJ121" i="1" s="1"/>
  <c r="I121" i="1"/>
  <c r="H121" i="1"/>
  <c r="BQ121" i="1" s="1"/>
  <c r="G121" i="1"/>
  <c r="F121" i="1"/>
  <c r="BU120" i="1"/>
  <c r="BM120" i="1"/>
  <c r="BJ120" i="1"/>
  <c r="BF120" i="1"/>
  <c r="BC120" i="1"/>
  <c r="BB120" i="1"/>
  <c r="BA120" i="1"/>
  <c r="AZ120" i="1"/>
  <c r="AV120" i="1"/>
  <c r="AU120" i="1"/>
  <c r="AT120" i="1"/>
  <c r="AK120" i="1"/>
  <c r="AJ120" i="1"/>
  <c r="AI120" i="1"/>
  <c r="AH120" i="1"/>
  <c r="AG120" i="1"/>
  <c r="AF120" i="1"/>
  <c r="AE120" i="1"/>
  <c r="AD120" i="1"/>
  <c r="AC120" i="1"/>
  <c r="AB120" i="1"/>
  <c r="BL120" i="1" s="1"/>
  <c r="Q120" i="1"/>
  <c r="BI120" i="1" s="1"/>
  <c r="P120" i="1"/>
  <c r="O120" i="1"/>
  <c r="N120" i="1"/>
  <c r="BH120" i="1" s="1"/>
  <c r="M120" i="1"/>
  <c r="BK120" i="1" s="1"/>
  <c r="L120" i="1"/>
  <c r="K120" i="1"/>
  <c r="J120" i="1"/>
  <c r="I120" i="1"/>
  <c r="BQ120" i="1" s="1"/>
  <c r="H120" i="1"/>
  <c r="G120" i="1"/>
  <c r="F120" i="1"/>
  <c r="BM119" i="1"/>
  <c r="BL119" i="1"/>
  <c r="BH119" i="1"/>
  <c r="BF119" i="1"/>
  <c r="BC119" i="1"/>
  <c r="BB119" i="1"/>
  <c r="BA119" i="1"/>
  <c r="AX119" i="1"/>
  <c r="AV119" i="1"/>
  <c r="AU119" i="1"/>
  <c r="AT119" i="1"/>
  <c r="AK119" i="1"/>
  <c r="AJ119" i="1"/>
  <c r="AI119" i="1"/>
  <c r="AH119" i="1"/>
  <c r="AG119" i="1"/>
  <c r="AF119" i="1"/>
  <c r="AE119" i="1"/>
  <c r="AD119" i="1"/>
  <c r="AC119" i="1"/>
  <c r="AB119" i="1"/>
  <c r="Q119" i="1"/>
  <c r="P119" i="1"/>
  <c r="BI119" i="1" s="1"/>
  <c r="O119" i="1"/>
  <c r="N119" i="1"/>
  <c r="M119" i="1"/>
  <c r="L119" i="1"/>
  <c r="BK119" i="1" s="1"/>
  <c r="K119" i="1"/>
  <c r="J119" i="1"/>
  <c r="BJ119" i="1" s="1"/>
  <c r="I119" i="1"/>
  <c r="H119" i="1"/>
  <c r="BQ119" i="1" s="1"/>
  <c r="G119" i="1"/>
  <c r="AW119" i="1" s="1"/>
  <c r="F119" i="1"/>
  <c r="BU118" i="1"/>
  <c r="BQ118" i="1"/>
  <c r="BM118" i="1"/>
  <c r="BL118" i="1"/>
  <c r="BH118" i="1"/>
  <c r="BF118" i="1"/>
  <c r="BC118" i="1"/>
  <c r="BB118" i="1"/>
  <c r="BA118" i="1"/>
  <c r="AX118" i="1"/>
  <c r="AV118" i="1"/>
  <c r="AU118" i="1"/>
  <c r="AT118" i="1"/>
  <c r="AK118" i="1"/>
  <c r="AJ118" i="1"/>
  <c r="AI118" i="1"/>
  <c r="AH118" i="1"/>
  <c r="AG118" i="1"/>
  <c r="AF118" i="1"/>
  <c r="AE118" i="1"/>
  <c r="AD118" i="1"/>
  <c r="AC118" i="1"/>
  <c r="AB118" i="1"/>
  <c r="Q118" i="1"/>
  <c r="P118" i="1"/>
  <c r="BI118" i="1" s="1"/>
  <c r="O118" i="1"/>
  <c r="N118" i="1"/>
  <c r="M118" i="1"/>
  <c r="L118" i="1"/>
  <c r="BK118" i="1" s="1"/>
  <c r="K118" i="1"/>
  <c r="J118" i="1"/>
  <c r="BJ118" i="1" s="1"/>
  <c r="I118" i="1"/>
  <c r="H118" i="1"/>
  <c r="G118" i="1"/>
  <c r="BP118" i="1" s="1"/>
  <c r="BG118" i="1" s="1"/>
  <c r="F118" i="1"/>
  <c r="AZ118" i="1" s="1"/>
  <c r="BU117" i="1"/>
  <c r="BM117" i="1"/>
  <c r="BF117" i="1"/>
  <c r="BC117" i="1"/>
  <c r="BB117" i="1"/>
  <c r="BA117" i="1"/>
  <c r="AV117" i="1"/>
  <c r="AU117" i="1"/>
  <c r="AT117" i="1"/>
  <c r="AK117" i="1"/>
  <c r="AJ117" i="1"/>
  <c r="AI117" i="1"/>
  <c r="AH117" i="1"/>
  <c r="AG117" i="1"/>
  <c r="AF117" i="1"/>
  <c r="AE117" i="1"/>
  <c r="AD117" i="1"/>
  <c r="AC117" i="1"/>
  <c r="AB117" i="1"/>
  <c r="BL117" i="1" s="1"/>
  <c r="Q117" i="1"/>
  <c r="BI117" i="1" s="1"/>
  <c r="P117" i="1"/>
  <c r="O117" i="1"/>
  <c r="N117" i="1"/>
  <c r="BH117" i="1" s="1"/>
  <c r="M117" i="1"/>
  <c r="BK117" i="1" s="1"/>
  <c r="L117" i="1"/>
  <c r="K117" i="1"/>
  <c r="J117" i="1"/>
  <c r="BJ117" i="1" s="1"/>
  <c r="I117" i="1"/>
  <c r="BQ117" i="1" s="1"/>
  <c r="H117" i="1"/>
  <c r="G117" i="1"/>
  <c r="F117" i="1"/>
  <c r="BU116" i="1"/>
  <c r="BM116" i="1"/>
  <c r="BH116" i="1"/>
  <c r="BF116" i="1"/>
  <c r="BC116" i="1"/>
  <c r="BB116" i="1"/>
  <c r="BA116" i="1"/>
  <c r="AX116" i="1"/>
  <c r="AV116" i="1"/>
  <c r="AU116" i="1"/>
  <c r="AT116" i="1"/>
  <c r="AK116" i="1"/>
  <c r="AJ116" i="1"/>
  <c r="AI116" i="1"/>
  <c r="AH116" i="1"/>
  <c r="AG116" i="1"/>
  <c r="AF116" i="1"/>
  <c r="AE116" i="1"/>
  <c r="AD116" i="1"/>
  <c r="BL116" i="1" s="1"/>
  <c r="AC116" i="1"/>
  <c r="AB116" i="1"/>
  <c r="Q116" i="1"/>
  <c r="P116" i="1"/>
  <c r="BI116" i="1" s="1"/>
  <c r="O116" i="1"/>
  <c r="N116" i="1"/>
  <c r="M116" i="1"/>
  <c r="L116" i="1"/>
  <c r="BK116" i="1" s="1"/>
  <c r="K116" i="1"/>
  <c r="J116" i="1"/>
  <c r="BJ116" i="1" s="1"/>
  <c r="I116" i="1"/>
  <c r="H116" i="1"/>
  <c r="BQ116" i="1" s="1"/>
  <c r="G116" i="1"/>
  <c r="F116" i="1"/>
  <c r="BP116" i="1" s="1"/>
  <c r="BU115" i="1"/>
  <c r="BM115" i="1"/>
  <c r="BF115" i="1"/>
  <c r="BC115" i="1"/>
  <c r="BB115" i="1"/>
  <c r="BA115" i="1"/>
  <c r="AZ115" i="1"/>
  <c r="AV115" i="1"/>
  <c r="AU115" i="1"/>
  <c r="AT115" i="1"/>
  <c r="AK115" i="1"/>
  <c r="AJ115" i="1"/>
  <c r="AI115" i="1"/>
  <c r="AH115" i="1"/>
  <c r="AG115" i="1"/>
  <c r="AF115" i="1"/>
  <c r="AE115" i="1"/>
  <c r="AD115" i="1"/>
  <c r="AC115" i="1"/>
  <c r="AB115" i="1"/>
  <c r="BL115" i="1" s="1"/>
  <c r="Q115" i="1"/>
  <c r="BI115" i="1" s="1"/>
  <c r="P115" i="1"/>
  <c r="O115" i="1"/>
  <c r="N115" i="1"/>
  <c r="BH115" i="1" s="1"/>
  <c r="M115" i="1"/>
  <c r="BK115" i="1" s="1"/>
  <c r="L115" i="1"/>
  <c r="K115" i="1"/>
  <c r="J115" i="1"/>
  <c r="BJ115" i="1" s="1"/>
  <c r="I115" i="1"/>
  <c r="H115" i="1"/>
  <c r="G115" i="1"/>
  <c r="F115" i="1"/>
  <c r="BU114" i="1"/>
  <c r="BM114" i="1"/>
  <c r="BL114" i="1"/>
  <c r="BH114" i="1"/>
  <c r="BF114" i="1"/>
  <c r="BC114" i="1"/>
  <c r="BB114" i="1"/>
  <c r="BA114" i="1"/>
  <c r="AX114" i="1"/>
  <c r="AV114" i="1"/>
  <c r="AU114" i="1"/>
  <c r="AT114" i="1"/>
  <c r="AK114" i="1"/>
  <c r="AJ114" i="1"/>
  <c r="AI114" i="1"/>
  <c r="AH114" i="1"/>
  <c r="AG114" i="1"/>
  <c r="AF114" i="1"/>
  <c r="AE114" i="1"/>
  <c r="AD114" i="1"/>
  <c r="AC114" i="1"/>
  <c r="AB114" i="1"/>
  <c r="Q114" i="1"/>
  <c r="P114" i="1"/>
  <c r="BI114" i="1" s="1"/>
  <c r="O114" i="1"/>
  <c r="N114" i="1"/>
  <c r="M114" i="1"/>
  <c r="L114" i="1"/>
  <c r="BK114" i="1" s="1"/>
  <c r="K114" i="1"/>
  <c r="J114" i="1"/>
  <c r="BJ114" i="1" s="1"/>
  <c r="I114" i="1"/>
  <c r="H114" i="1"/>
  <c r="BQ114" i="1" s="1"/>
  <c r="G114" i="1"/>
  <c r="AW114" i="1" s="1"/>
  <c r="F114" i="1"/>
  <c r="BU113" i="1"/>
  <c r="BM113" i="1"/>
  <c r="BJ113" i="1"/>
  <c r="BF113" i="1"/>
  <c r="BC113" i="1"/>
  <c r="BB113" i="1"/>
  <c r="BA113" i="1"/>
  <c r="AV113" i="1"/>
  <c r="AU113" i="1"/>
  <c r="AT113" i="1"/>
  <c r="AK113" i="1"/>
  <c r="AJ113" i="1"/>
  <c r="AI113" i="1"/>
  <c r="AH113" i="1"/>
  <c r="AG113" i="1"/>
  <c r="AF113" i="1"/>
  <c r="AE113" i="1"/>
  <c r="AD113" i="1"/>
  <c r="AC113" i="1"/>
  <c r="AB113" i="1"/>
  <c r="BL113" i="1" s="1"/>
  <c r="Q113" i="1"/>
  <c r="BI113" i="1" s="1"/>
  <c r="P113" i="1"/>
  <c r="O113" i="1"/>
  <c r="N113" i="1"/>
  <c r="BH113" i="1" s="1"/>
  <c r="M113" i="1"/>
  <c r="BK113" i="1" s="1"/>
  <c r="L113" i="1"/>
  <c r="K113" i="1"/>
  <c r="J113" i="1"/>
  <c r="I113" i="1"/>
  <c r="BQ113" i="1" s="1"/>
  <c r="H113" i="1"/>
  <c r="G113" i="1"/>
  <c r="F113" i="1"/>
  <c r="BQ112" i="1"/>
  <c r="BM112" i="1"/>
  <c r="BK112" i="1"/>
  <c r="BF112" i="1"/>
  <c r="BC112" i="1"/>
  <c r="BB112" i="1"/>
  <c r="BA112" i="1"/>
  <c r="AV112" i="1"/>
  <c r="AU112" i="1"/>
  <c r="AT112" i="1"/>
  <c r="AK112" i="1"/>
  <c r="AJ112" i="1"/>
  <c r="AI112" i="1"/>
  <c r="AH112" i="1"/>
  <c r="AG112" i="1"/>
  <c r="AF112" i="1"/>
  <c r="AE112" i="1"/>
  <c r="AD112" i="1"/>
  <c r="AC112" i="1"/>
  <c r="BL112" i="1" s="1"/>
  <c r="AB112" i="1"/>
  <c r="Q112" i="1"/>
  <c r="P112" i="1"/>
  <c r="BI112" i="1" s="1"/>
  <c r="O112" i="1"/>
  <c r="BH112" i="1" s="1"/>
  <c r="N112" i="1"/>
  <c r="M112" i="1"/>
  <c r="L112" i="1"/>
  <c r="K112" i="1"/>
  <c r="J112" i="1"/>
  <c r="I112" i="1"/>
  <c r="H112" i="1"/>
  <c r="G112" i="1"/>
  <c r="F112" i="1"/>
  <c r="BU111" i="1"/>
  <c r="BM111" i="1"/>
  <c r="BF111" i="1"/>
  <c r="BC111" i="1"/>
  <c r="BB111" i="1"/>
  <c r="BA111" i="1"/>
  <c r="AV111" i="1"/>
  <c r="AU111" i="1"/>
  <c r="AT111" i="1"/>
  <c r="AK111" i="1"/>
  <c r="AJ111" i="1"/>
  <c r="AI111" i="1"/>
  <c r="AH111" i="1"/>
  <c r="AG111" i="1"/>
  <c r="AF111" i="1"/>
  <c r="AE111" i="1"/>
  <c r="AD111" i="1"/>
  <c r="AC111" i="1"/>
  <c r="BL111" i="1" s="1"/>
  <c r="AB111" i="1"/>
  <c r="Q111" i="1"/>
  <c r="P111" i="1"/>
  <c r="BI111" i="1" s="1"/>
  <c r="O111" i="1"/>
  <c r="BH111" i="1" s="1"/>
  <c r="N111" i="1"/>
  <c r="M111" i="1"/>
  <c r="BK111" i="1" s="1"/>
  <c r="L111" i="1"/>
  <c r="K111" i="1"/>
  <c r="J111" i="1"/>
  <c r="I111" i="1"/>
  <c r="BQ111" i="1" s="1"/>
  <c r="H111" i="1"/>
  <c r="G111" i="1"/>
  <c r="F111" i="1"/>
  <c r="BU110" i="1"/>
  <c r="BQ110" i="1"/>
  <c r="BM110" i="1"/>
  <c r="BF110" i="1"/>
  <c r="BC110" i="1"/>
  <c r="BB110" i="1"/>
  <c r="BA110" i="1"/>
  <c r="AV110" i="1"/>
  <c r="AU110" i="1"/>
  <c r="AT110" i="1"/>
  <c r="AK110" i="1"/>
  <c r="AJ110" i="1"/>
  <c r="AI110" i="1"/>
  <c r="AH110" i="1"/>
  <c r="AG110" i="1"/>
  <c r="AF110" i="1"/>
  <c r="AE110" i="1"/>
  <c r="AD110" i="1"/>
  <c r="AC110" i="1"/>
  <c r="AB110" i="1"/>
  <c r="BL110" i="1" s="1"/>
  <c r="Q110" i="1"/>
  <c r="BI110" i="1" s="1"/>
  <c r="P110" i="1"/>
  <c r="O110" i="1"/>
  <c r="N110" i="1"/>
  <c r="BH110" i="1" s="1"/>
  <c r="M110" i="1"/>
  <c r="BK110" i="1" s="1"/>
  <c r="L110" i="1"/>
  <c r="K110" i="1"/>
  <c r="J110" i="1"/>
  <c r="BJ110" i="1" s="1"/>
  <c r="I110" i="1"/>
  <c r="H110" i="1"/>
  <c r="G110" i="1"/>
  <c r="F110" i="1"/>
  <c r="BU109" i="1"/>
  <c r="BQ109" i="1"/>
  <c r="BM109" i="1"/>
  <c r="BF109" i="1"/>
  <c r="BC109" i="1"/>
  <c r="BB109" i="1"/>
  <c r="BA109" i="1"/>
  <c r="AX109" i="1"/>
  <c r="AV109" i="1"/>
  <c r="AU109" i="1"/>
  <c r="AT109" i="1"/>
  <c r="AK109" i="1"/>
  <c r="AJ109" i="1"/>
  <c r="AI109" i="1"/>
  <c r="AH109" i="1"/>
  <c r="AG109" i="1"/>
  <c r="AF109" i="1"/>
  <c r="AE109" i="1"/>
  <c r="AD109" i="1"/>
  <c r="BL109" i="1" s="1"/>
  <c r="AC109" i="1"/>
  <c r="AB109" i="1"/>
  <c r="Q109" i="1"/>
  <c r="P109" i="1"/>
  <c r="BI109" i="1" s="1"/>
  <c r="O109" i="1"/>
  <c r="BH109" i="1" s="1"/>
  <c r="N109" i="1"/>
  <c r="M109" i="1"/>
  <c r="L109" i="1"/>
  <c r="BK109" i="1" s="1"/>
  <c r="K109" i="1"/>
  <c r="J109" i="1"/>
  <c r="BJ109" i="1" s="1"/>
  <c r="I109" i="1"/>
  <c r="H109" i="1"/>
  <c r="G109" i="1"/>
  <c r="AW109" i="1" s="1"/>
  <c r="F109" i="1"/>
  <c r="BU108" i="1"/>
  <c r="BM108" i="1"/>
  <c r="BI108" i="1"/>
  <c r="BF108" i="1"/>
  <c r="BC108" i="1"/>
  <c r="BB108" i="1"/>
  <c r="BA108" i="1"/>
  <c r="AV108" i="1"/>
  <c r="AU108" i="1"/>
  <c r="AT108" i="1"/>
  <c r="AK108" i="1"/>
  <c r="AJ108" i="1"/>
  <c r="AI108" i="1"/>
  <c r="AH108" i="1"/>
  <c r="AG108" i="1"/>
  <c r="AF108" i="1"/>
  <c r="AE108" i="1"/>
  <c r="AD108" i="1"/>
  <c r="AC108" i="1"/>
  <c r="AB108" i="1"/>
  <c r="Q108" i="1"/>
  <c r="P108" i="1"/>
  <c r="O108" i="1"/>
  <c r="N108" i="1"/>
  <c r="M108" i="1"/>
  <c r="BK108" i="1" s="1"/>
  <c r="L108" i="1"/>
  <c r="K108" i="1"/>
  <c r="J108" i="1"/>
  <c r="BJ108" i="1" s="1"/>
  <c r="I108" i="1"/>
  <c r="BQ108" i="1" s="1"/>
  <c r="H108" i="1"/>
  <c r="G108" i="1"/>
  <c r="AZ108" i="1" s="1"/>
  <c r="F108" i="1"/>
  <c r="AY108" i="1" s="1"/>
  <c r="BU107" i="1"/>
  <c r="BM107" i="1"/>
  <c r="BF107" i="1"/>
  <c r="BC107" i="1"/>
  <c r="BB107" i="1"/>
  <c r="BA107" i="1"/>
  <c r="AY107" i="1"/>
  <c r="AV107" i="1"/>
  <c r="AU107" i="1"/>
  <c r="AT107" i="1"/>
  <c r="AK107" i="1"/>
  <c r="AJ107" i="1"/>
  <c r="AI107" i="1"/>
  <c r="AH107" i="1"/>
  <c r="AG107" i="1"/>
  <c r="AF107" i="1"/>
  <c r="AE107" i="1"/>
  <c r="AD107" i="1"/>
  <c r="AC107" i="1"/>
  <c r="AB107" i="1"/>
  <c r="Q107" i="1"/>
  <c r="P107" i="1"/>
  <c r="O107" i="1"/>
  <c r="BH107" i="1" s="1"/>
  <c r="N107" i="1"/>
  <c r="M107" i="1"/>
  <c r="BK107" i="1" s="1"/>
  <c r="L107" i="1"/>
  <c r="K107" i="1"/>
  <c r="J107" i="1"/>
  <c r="I107" i="1"/>
  <c r="H107" i="1"/>
  <c r="G107" i="1"/>
  <c r="AX107" i="1" s="1"/>
  <c r="F107" i="1"/>
  <c r="BU106" i="1"/>
  <c r="BQ106" i="1"/>
  <c r="BM106" i="1"/>
  <c r="BJ106" i="1"/>
  <c r="BI106" i="1"/>
  <c r="BF106" i="1"/>
  <c r="BC106" i="1"/>
  <c r="BB106" i="1"/>
  <c r="BA106" i="1"/>
  <c r="AY106" i="1"/>
  <c r="AV106" i="1"/>
  <c r="AU106" i="1"/>
  <c r="AT106" i="1"/>
  <c r="AK106" i="1"/>
  <c r="AJ106" i="1"/>
  <c r="AI106" i="1"/>
  <c r="AH106" i="1"/>
  <c r="AG106" i="1"/>
  <c r="AF106" i="1"/>
  <c r="AE106" i="1"/>
  <c r="AD106" i="1"/>
  <c r="AC106" i="1"/>
  <c r="AB106" i="1"/>
  <c r="BL106" i="1" s="1"/>
  <c r="Q106" i="1"/>
  <c r="P106" i="1"/>
  <c r="O106" i="1"/>
  <c r="N106" i="1"/>
  <c r="BH106" i="1" s="1"/>
  <c r="M106" i="1"/>
  <c r="BK106" i="1" s="1"/>
  <c r="L106" i="1"/>
  <c r="K106" i="1"/>
  <c r="J106" i="1"/>
  <c r="I106" i="1"/>
  <c r="H106" i="1"/>
  <c r="G106" i="1"/>
  <c r="F106" i="1"/>
  <c r="AX106" i="1" s="1"/>
  <c r="BM105" i="1"/>
  <c r="BF105" i="1"/>
  <c r="BC105" i="1"/>
  <c r="BB105" i="1"/>
  <c r="BA105" i="1"/>
  <c r="AV105" i="1"/>
  <c r="AU105" i="1"/>
  <c r="AT105" i="1"/>
  <c r="AK105" i="1"/>
  <c r="AJ105" i="1"/>
  <c r="AI105" i="1"/>
  <c r="AH105" i="1"/>
  <c r="AG105" i="1"/>
  <c r="AF105" i="1"/>
  <c r="AE105" i="1"/>
  <c r="AD105" i="1"/>
  <c r="AC105" i="1"/>
  <c r="AB105" i="1"/>
  <c r="BL105" i="1" s="1"/>
  <c r="Q105" i="1"/>
  <c r="P105" i="1"/>
  <c r="BI105" i="1" s="1"/>
  <c r="O105" i="1"/>
  <c r="N105" i="1"/>
  <c r="BH105" i="1" s="1"/>
  <c r="M105" i="1"/>
  <c r="L105" i="1"/>
  <c r="BK105" i="1" s="1"/>
  <c r="K105" i="1"/>
  <c r="J105" i="1"/>
  <c r="BJ105" i="1" s="1"/>
  <c r="I105" i="1"/>
  <c r="H105" i="1"/>
  <c r="BQ105" i="1" s="1"/>
  <c r="G105" i="1"/>
  <c r="F105" i="1"/>
  <c r="BU104" i="1"/>
  <c r="BM104" i="1"/>
  <c r="BF104" i="1"/>
  <c r="BC104" i="1"/>
  <c r="BB104" i="1"/>
  <c r="BA104" i="1"/>
  <c r="AV104" i="1"/>
  <c r="AU104" i="1"/>
  <c r="AT104" i="1"/>
  <c r="AK104" i="1"/>
  <c r="AJ104" i="1"/>
  <c r="AI104" i="1"/>
  <c r="AH104" i="1"/>
  <c r="AG104" i="1"/>
  <c r="AF104" i="1"/>
  <c r="AE104" i="1"/>
  <c r="AD104" i="1"/>
  <c r="AC104" i="1"/>
  <c r="AB104" i="1"/>
  <c r="BL104" i="1" s="1"/>
  <c r="Q104" i="1"/>
  <c r="P104" i="1"/>
  <c r="BI104" i="1" s="1"/>
  <c r="O104" i="1"/>
  <c r="N104" i="1"/>
  <c r="BH104" i="1" s="1"/>
  <c r="M104" i="1"/>
  <c r="L104" i="1"/>
  <c r="BK104" i="1" s="1"/>
  <c r="K104" i="1"/>
  <c r="J104" i="1"/>
  <c r="BJ104" i="1" s="1"/>
  <c r="I104" i="1"/>
  <c r="H104" i="1"/>
  <c r="G104" i="1"/>
  <c r="F104" i="1"/>
  <c r="AZ104" i="1" s="1"/>
  <c r="BU103" i="1"/>
  <c r="BM103" i="1"/>
  <c r="BH103" i="1"/>
  <c r="BF103" i="1"/>
  <c r="BC103" i="1"/>
  <c r="BB103" i="1"/>
  <c r="BA103" i="1"/>
  <c r="AX103" i="1"/>
  <c r="AV103" i="1"/>
  <c r="AU103" i="1"/>
  <c r="AT103" i="1"/>
  <c r="AK103" i="1"/>
  <c r="AJ103" i="1"/>
  <c r="AI103" i="1"/>
  <c r="AH103" i="1"/>
  <c r="AG103" i="1"/>
  <c r="AF103" i="1"/>
  <c r="AE103" i="1"/>
  <c r="AD103" i="1"/>
  <c r="BL103" i="1" s="1"/>
  <c r="AC103" i="1"/>
  <c r="AB103" i="1"/>
  <c r="Q103" i="1"/>
  <c r="P103" i="1"/>
  <c r="BI103" i="1" s="1"/>
  <c r="O103" i="1"/>
  <c r="N103" i="1"/>
  <c r="M103" i="1"/>
  <c r="L103" i="1"/>
  <c r="BK103" i="1" s="1"/>
  <c r="K103" i="1"/>
  <c r="J103" i="1"/>
  <c r="BJ103" i="1" s="1"/>
  <c r="I103" i="1"/>
  <c r="H103" i="1"/>
  <c r="G103" i="1"/>
  <c r="F103" i="1"/>
  <c r="BU102" i="1"/>
  <c r="BM102" i="1"/>
  <c r="BF102" i="1"/>
  <c r="BC102" i="1"/>
  <c r="BB102" i="1"/>
  <c r="BA102" i="1"/>
  <c r="AZ102" i="1"/>
  <c r="AV102" i="1"/>
  <c r="AU102" i="1"/>
  <c r="AT102" i="1"/>
  <c r="AK102" i="1"/>
  <c r="AJ102" i="1"/>
  <c r="AI102" i="1"/>
  <c r="AH102" i="1"/>
  <c r="AG102" i="1"/>
  <c r="AF102" i="1"/>
  <c r="AE102" i="1"/>
  <c r="AD102" i="1"/>
  <c r="AC102" i="1"/>
  <c r="AB102" i="1"/>
  <c r="BL102" i="1" s="1"/>
  <c r="Q102" i="1"/>
  <c r="P102" i="1"/>
  <c r="BI102" i="1" s="1"/>
  <c r="O102" i="1"/>
  <c r="N102" i="1"/>
  <c r="BH102" i="1" s="1"/>
  <c r="M102" i="1"/>
  <c r="L102" i="1"/>
  <c r="BK102" i="1" s="1"/>
  <c r="K102" i="1"/>
  <c r="J102" i="1"/>
  <c r="BJ102" i="1" s="1"/>
  <c r="I102" i="1"/>
  <c r="H102" i="1"/>
  <c r="G102" i="1"/>
  <c r="F102" i="1"/>
  <c r="BU101" i="1"/>
  <c r="BM101" i="1"/>
  <c r="BL101" i="1"/>
  <c r="BH101" i="1"/>
  <c r="BF101" i="1"/>
  <c r="BC101" i="1"/>
  <c r="BB101" i="1"/>
  <c r="BA101" i="1"/>
  <c r="AX101" i="1"/>
  <c r="AV101" i="1"/>
  <c r="AU101" i="1"/>
  <c r="AT101" i="1"/>
  <c r="AK101" i="1"/>
  <c r="AJ101" i="1"/>
  <c r="AI101" i="1"/>
  <c r="AH101" i="1"/>
  <c r="AG101" i="1"/>
  <c r="AF101" i="1"/>
  <c r="AE101" i="1"/>
  <c r="AD101" i="1"/>
  <c r="AC101" i="1"/>
  <c r="AB101" i="1"/>
  <c r="Q101" i="1"/>
  <c r="P101" i="1"/>
  <c r="BI101" i="1" s="1"/>
  <c r="O101" i="1"/>
  <c r="N101" i="1"/>
  <c r="M101" i="1"/>
  <c r="L101" i="1"/>
  <c r="BK101" i="1" s="1"/>
  <c r="K101" i="1"/>
  <c r="J101" i="1"/>
  <c r="BJ101" i="1" s="1"/>
  <c r="I101" i="1"/>
  <c r="H101" i="1"/>
  <c r="BQ101" i="1" s="1"/>
  <c r="G101" i="1"/>
  <c r="F101" i="1"/>
  <c r="BU100" i="1"/>
  <c r="BM100" i="1"/>
  <c r="BJ100" i="1"/>
  <c r="BF100" i="1"/>
  <c r="BC100" i="1"/>
  <c r="BB100" i="1"/>
  <c r="BA100" i="1"/>
  <c r="AZ100" i="1"/>
  <c r="AV100" i="1"/>
  <c r="AU100" i="1"/>
  <c r="AT100" i="1"/>
  <c r="AK100" i="1"/>
  <c r="AJ100" i="1"/>
  <c r="AI100" i="1"/>
  <c r="AH100" i="1"/>
  <c r="AG100" i="1"/>
  <c r="AF100" i="1"/>
  <c r="AE100" i="1"/>
  <c r="AD100" i="1"/>
  <c r="AC100" i="1"/>
  <c r="AB100" i="1"/>
  <c r="BL100" i="1" s="1"/>
  <c r="Q100" i="1"/>
  <c r="P100" i="1"/>
  <c r="BI100" i="1" s="1"/>
  <c r="O100" i="1"/>
  <c r="N100" i="1"/>
  <c r="BH100" i="1" s="1"/>
  <c r="M100" i="1"/>
  <c r="L100" i="1"/>
  <c r="BK100" i="1" s="1"/>
  <c r="K100" i="1"/>
  <c r="J100" i="1"/>
  <c r="I100" i="1"/>
  <c r="H100" i="1"/>
  <c r="BQ100" i="1" s="1"/>
  <c r="G100" i="1"/>
  <c r="F100" i="1"/>
  <c r="BU99" i="1"/>
  <c r="BM99" i="1"/>
  <c r="BL99" i="1"/>
  <c r="BH99" i="1"/>
  <c r="BF99" i="1"/>
  <c r="BC99" i="1"/>
  <c r="BB99" i="1"/>
  <c r="BA99" i="1"/>
  <c r="AX99" i="1"/>
  <c r="AV99" i="1"/>
  <c r="AU99" i="1"/>
  <c r="AT99" i="1"/>
  <c r="AK99" i="1"/>
  <c r="AJ99" i="1"/>
  <c r="AI99" i="1"/>
  <c r="AH99" i="1"/>
  <c r="AG99" i="1"/>
  <c r="AF99" i="1"/>
  <c r="AE99" i="1"/>
  <c r="AD99" i="1"/>
  <c r="AC99" i="1"/>
  <c r="AB99" i="1"/>
  <c r="Q99" i="1"/>
  <c r="P99" i="1"/>
  <c r="BI99" i="1" s="1"/>
  <c r="O99" i="1"/>
  <c r="N99" i="1"/>
  <c r="M99" i="1"/>
  <c r="L99" i="1"/>
  <c r="BK99" i="1" s="1"/>
  <c r="K99" i="1"/>
  <c r="J99" i="1"/>
  <c r="BJ99" i="1" s="1"/>
  <c r="I99" i="1"/>
  <c r="H99" i="1"/>
  <c r="BQ99" i="1" s="1"/>
  <c r="G99" i="1"/>
  <c r="F99" i="1"/>
  <c r="AW99" i="1" s="1"/>
  <c r="BM98" i="1"/>
  <c r="BJ98" i="1"/>
  <c r="BF98" i="1"/>
  <c r="BC98" i="1"/>
  <c r="BB98" i="1"/>
  <c r="BA98" i="1"/>
  <c r="AZ98" i="1"/>
  <c r="AV98" i="1"/>
  <c r="AU98" i="1"/>
  <c r="AT98" i="1"/>
  <c r="AK98" i="1"/>
  <c r="AJ98" i="1"/>
  <c r="AI98" i="1"/>
  <c r="AH98" i="1"/>
  <c r="AG98" i="1"/>
  <c r="AF98" i="1"/>
  <c r="AE98" i="1"/>
  <c r="AD98" i="1"/>
  <c r="AC98" i="1"/>
  <c r="AB98" i="1"/>
  <c r="BL98" i="1" s="1"/>
  <c r="Q98" i="1"/>
  <c r="P98" i="1"/>
  <c r="BI98" i="1" s="1"/>
  <c r="O98" i="1"/>
  <c r="N98" i="1"/>
  <c r="BH98" i="1" s="1"/>
  <c r="M98" i="1"/>
  <c r="L98" i="1"/>
  <c r="BK98" i="1" s="1"/>
  <c r="K98" i="1"/>
  <c r="J98" i="1"/>
  <c r="I98" i="1"/>
  <c r="H98" i="1"/>
  <c r="BQ98" i="1" s="1"/>
  <c r="G98" i="1"/>
  <c r="F98" i="1"/>
  <c r="BU97" i="1"/>
  <c r="BM97" i="1"/>
  <c r="BK97" i="1"/>
  <c r="BF97" i="1"/>
  <c r="BC97" i="1"/>
  <c r="BB97" i="1"/>
  <c r="BA97" i="1"/>
  <c r="AV97" i="1"/>
  <c r="AU97" i="1"/>
  <c r="AT97" i="1"/>
  <c r="AK97" i="1"/>
  <c r="AJ97" i="1"/>
  <c r="AI97" i="1"/>
  <c r="AH97" i="1"/>
  <c r="AG97" i="1"/>
  <c r="AF97" i="1"/>
  <c r="AE97" i="1"/>
  <c r="AD97" i="1"/>
  <c r="AC97" i="1"/>
  <c r="AB97" i="1"/>
  <c r="Q97" i="1"/>
  <c r="BI97" i="1" s="1"/>
  <c r="P97" i="1"/>
  <c r="O97" i="1"/>
  <c r="N97" i="1"/>
  <c r="M97" i="1"/>
  <c r="L97" i="1"/>
  <c r="K97" i="1"/>
  <c r="J97" i="1"/>
  <c r="I97" i="1"/>
  <c r="H97" i="1"/>
  <c r="BQ97" i="1" s="1"/>
  <c r="G97" i="1"/>
  <c r="AY97" i="1" s="1"/>
  <c r="F97" i="1"/>
  <c r="BU96" i="1"/>
  <c r="BM96" i="1"/>
  <c r="BF96" i="1"/>
  <c r="BC96" i="1"/>
  <c r="BB96" i="1"/>
  <c r="BA96" i="1"/>
  <c r="AY96" i="1"/>
  <c r="AV96" i="1"/>
  <c r="AU96" i="1"/>
  <c r="AT96" i="1"/>
  <c r="AK96" i="1"/>
  <c r="AJ96" i="1"/>
  <c r="AI96" i="1"/>
  <c r="AH96" i="1"/>
  <c r="AG96" i="1"/>
  <c r="AF96" i="1"/>
  <c r="AE96" i="1"/>
  <c r="AD96" i="1"/>
  <c r="AC96" i="1"/>
  <c r="AB96" i="1"/>
  <c r="Q96" i="1"/>
  <c r="BI96" i="1" s="1"/>
  <c r="P96" i="1"/>
  <c r="O96" i="1"/>
  <c r="BH96" i="1" s="1"/>
  <c r="N96" i="1"/>
  <c r="M96" i="1"/>
  <c r="BK96" i="1" s="1"/>
  <c r="L96" i="1"/>
  <c r="K96" i="1"/>
  <c r="J96" i="1"/>
  <c r="BJ96" i="1" s="1"/>
  <c r="I96" i="1"/>
  <c r="BQ96" i="1" s="1"/>
  <c r="H96" i="1"/>
  <c r="G96" i="1"/>
  <c r="AX96" i="1" s="1"/>
  <c r="F96" i="1"/>
  <c r="BP96" i="1" s="1"/>
  <c r="BG96" i="1" s="1"/>
  <c r="BU95" i="1"/>
  <c r="BQ95" i="1"/>
  <c r="BM95" i="1"/>
  <c r="BK95" i="1"/>
  <c r="BF95" i="1"/>
  <c r="BC95" i="1"/>
  <c r="BB95" i="1"/>
  <c r="BA95" i="1"/>
  <c r="AV95" i="1"/>
  <c r="AU95" i="1"/>
  <c r="AT95" i="1"/>
  <c r="AK95" i="1"/>
  <c r="AJ95" i="1"/>
  <c r="AI95" i="1"/>
  <c r="AH95" i="1"/>
  <c r="AG95" i="1"/>
  <c r="AF95" i="1"/>
  <c r="AE95" i="1"/>
  <c r="AD95" i="1"/>
  <c r="AC95" i="1"/>
  <c r="AB95" i="1"/>
  <c r="BL95" i="1" s="1"/>
  <c r="Q95" i="1"/>
  <c r="BI95" i="1" s="1"/>
  <c r="P95" i="1"/>
  <c r="O95" i="1"/>
  <c r="N95" i="1"/>
  <c r="BH95" i="1" s="1"/>
  <c r="M95" i="1"/>
  <c r="L95" i="1"/>
  <c r="K95" i="1"/>
  <c r="J95" i="1"/>
  <c r="BJ95" i="1" s="1"/>
  <c r="I95" i="1"/>
  <c r="H95" i="1"/>
  <c r="G95" i="1"/>
  <c r="AY95" i="1" s="1"/>
  <c r="F95" i="1"/>
  <c r="BU94" i="1"/>
  <c r="BM94" i="1"/>
  <c r="BI94" i="1"/>
  <c r="BF94" i="1"/>
  <c r="BC94" i="1"/>
  <c r="BB94" i="1"/>
  <c r="BA94" i="1"/>
  <c r="AY94" i="1"/>
  <c r="AV94" i="1"/>
  <c r="AU94" i="1"/>
  <c r="AT94" i="1"/>
  <c r="AK94" i="1"/>
  <c r="AJ94" i="1"/>
  <c r="AI94" i="1"/>
  <c r="AH94" i="1"/>
  <c r="AG94" i="1"/>
  <c r="AF94" i="1"/>
  <c r="AE94" i="1"/>
  <c r="AD94" i="1"/>
  <c r="AC94" i="1"/>
  <c r="BL94" i="1" s="1"/>
  <c r="AB94" i="1"/>
  <c r="Q94" i="1"/>
  <c r="P94" i="1"/>
  <c r="O94" i="1"/>
  <c r="BH94" i="1" s="1"/>
  <c r="N94" i="1"/>
  <c r="M94" i="1"/>
  <c r="BK94" i="1" s="1"/>
  <c r="L94" i="1"/>
  <c r="K94" i="1"/>
  <c r="J94" i="1"/>
  <c r="BJ94" i="1" s="1"/>
  <c r="I94" i="1"/>
  <c r="BQ94" i="1" s="1"/>
  <c r="H94" i="1"/>
  <c r="G94" i="1"/>
  <c r="AX94" i="1" s="1"/>
  <c r="F94" i="1"/>
  <c r="BU93" i="1"/>
  <c r="BQ93" i="1"/>
  <c r="BM93" i="1"/>
  <c r="BK93" i="1"/>
  <c r="BF93" i="1"/>
  <c r="BC93" i="1"/>
  <c r="BB93" i="1"/>
  <c r="BA93" i="1"/>
  <c r="AV93" i="1"/>
  <c r="AU93" i="1"/>
  <c r="AT93" i="1"/>
  <c r="AK93" i="1"/>
  <c r="AJ93" i="1"/>
  <c r="AI93" i="1"/>
  <c r="AH93" i="1"/>
  <c r="AG93" i="1"/>
  <c r="AF93" i="1"/>
  <c r="AE93" i="1"/>
  <c r="AD93" i="1"/>
  <c r="AC93" i="1"/>
  <c r="AB93" i="1"/>
  <c r="Q93" i="1"/>
  <c r="BI93" i="1" s="1"/>
  <c r="P93" i="1"/>
  <c r="O93" i="1"/>
  <c r="N93" i="1"/>
  <c r="M93" i="1"/>
  <c r="L93" i="1"/>
  <c r="K93" i="1"/>
  <c r="J93" i="1"/>
  <c r="I93" i="1"/>
  <c r="H93" i="1"/>
  <c r="G93" i="1"/>
  <c r="AY93" i="1" s="1"/>
  <c r="F93" i="1"/>
  <c r="BU92" i="1"/>
  <c r="BM92" i="1"/>
  <c r="BF92" i="1"/>
  <c r="BC92" i="1"/>
  <c r="BB92" i="1"/>
  <c r="BA92" i="1"/>
  <c r="AY92" i="1"/>
  <c r="AV92" i="1"/>
  <c r="AU92" i="1"/>
  <c r="AT92" i="1"/>
  <c r="AK92" i="1"/>
  <c r="AJ92" i="1"/>
  <c r="AI92" i="1"/>
  <c r="AH92" i="1"/>
  <c r="AG92" i="1"/>
  <c r="AF92" i="1"/>
  <c r="AE92" i="1"/>
  <c r="AD92" i="1"/>
  <c r="AC92" i="1"/>
  <c r="AB92" i="1"/>
  <c r="Q92" i="1"/>
  <c r="BI92" i="1" s="1"/>
  <c r="P92" i="1"/>
  <c r="O92" i="1"/>
  <c r="BH92" i="1" s="1"/>
  <c r="N92" i="1"/>
  <c r="M92" i="1"/>
  <c r="BK92" i="1" s="1"/>
  <c r="L92" i="1"/>
  <c r="K92" i="1"/>
  <c r="J92" i="1"/>
  <c r="BJ92" i="1" s="1"/>
  <c r="I92" i="1"/>
  <c r="BQ92" i="1" s="1"/>
  <c r="H92" i="1"/>
  <c r="G92" i="1"/>
  <c r="AX92" i="1" s="1"/>
  <c r="F92" i="1"/>
  <c r="BQ91" i="1"/>
  <c r="BM91" i="1"/>
  <c r="BK91" i="1"/>
  <c r="BF91" i="1"/>
  <c r="BC91" i="1"/>
  <c r="BB91" i="1"/>
  <c r="BA91" i="1"/>
  <c r="AV91" i="1"/>
  <c r="AU91" i="1"/>
  <c r="AT91" i="1"/>
  <c r="AK91" i="1"/>
  <c r="AJ91" i="1"/>
  <c r="AI91" i="1"/>
  <c r="AH91" i="1"/>
  <c r="AG91" i="1"/>
  <c r="AF91" i="1"/>
  <c r="AE91" i="1"/>
  <c r="AD91" i="1"/>
  <c r="AC91" i="1"/>
  <c r="AB91" i="1"/>
  <c r="BL91" i="1" s="1"/>
  <c r="Q91" i="1"/>
  <c r="BI91" i="1" s="1"/>
  <c r="P91" i="1"/>
  <c r="O91" i="1"/>
  <c r="N91" i="1"/>
  <c r="BH91" i="1" s="1"/>
  <c r="M91" i="1"/>
  <c r="L91" i="1"/>
  <c r="K91" i="1"/>
  <c r="J91" i="1"/>
  <c r="BJ91" i="1" s="1"/>
  <c r="I91" i="1"/>
  <c r="H91" i="1"/>
  <c r="G91" i="1"/>
  <c r="AY91" i="1" s="1"/>
  <c r="F91" i="1"/>
  <c r="BU90" i="1"/>
  <c r="BM90" i="1"/>
  <c r="BK90" i="1"/>
  <c r="BF90" i="1"/>
  <c r="BC90" i="1"/>
  <c r="BB90" i="1"/>
  <c r="BA90" i="1"/>
  <c r="AV90" i="1"/>
  <c r="AU90" i="1"/>
  <c r="AT90" i="1"/>
  <c r="AK90" i="1"/>
  <c r="AJ90" i="1"/>
  <c r="AI90" i="1"/>
  <c r="AH90" i="1"/>
  <c r="AG90" i="1"/>
  <c r="AF90" i="1"/>
  <c r="AE90" i="1"/>
  <c r="AD90" i="1"/>
  <c r="AC90" i="1"/>
  <c r="AB90" i="1"/>
  <c r="BL90" i="1" s="1"/>
  <c r="Q90" i="1"/>
  <c r="BI90" i="1" s="1"/>
  <c r="P90" i="1"/>
  <c r="O90" i="1"/>
  <c r="N90" i="1"/>
  <c r="BH90" i="1" s="1"/>
  <c r="M90" i="1"/>
  <c r="L90" i="1"/>
  <c r="K90" i="1"/>
  <c r="J90" i="1"/>
  <c r="BJ90" i="1" s="1"/>
  <c r="I90" i="1"/>
  <c r="H90" i="1"/>
  <c r="BQ90" i="1" s="1"/>
  <c r="G90" i="1"/>
  <c r="AY90" i="1" s="1"/>
  <c r="F90" i="1"/>
  <c r="AZ90" i="1" s="1"/>
  <c r="BU89" i="1"/>
  <c r="BM89" i="1"/>
  <c r="BI89" i="1"/>
  <c r="BF89" i="1"/>
  <c r="BC89" i="1"/>
  <c r="BB89" i="1"/>
  <c r="BA89" i="1"/>
  <c r="AY89" i="1"/>
  <c r="AV89" i="1"/>
  <c r="AU89" i="1"/>
  <c r="AT89" i="1"/>
  <c r="AK89" i="1"/>
  <c r="AJ89" i="1"/>
  <c r="AI89" i="1"/>
  <c r="AH89" i="1"/>
  <c r="AG89" i="1"/>
  <c r="AF89" i="1"/>
  <c r="AE89" i="1"/>
  <c r="AD89" i="1"/>
  <c r="AC89" i="1"/>
  <c r="BL89" i="1" s="1"/>
  <c r="AB89" i="1"/>
  <c r="Q89" i="1"/>
  <c r="P89" i="1"/>
  <c r="O89" i="1"/>
  <c r="BH89" i="1" s="1"/>
  <c r="N89" i="1"/>
  <c r="M89" i="1"/>
  <c r="BK89" i="1" s="1"/>
  <c r="L89" i="1"/>
  <c r="K89" i="1"/>
  <c r="J89" i="1"/>
  <c r="BJ89" i="1" s="1"/>
  <c r="I89" i="1"/>
  <c r="BQ89" i="1" s="1"/>
  <c r="H89" i="1"/>
  <c r="G89" i="1"/>
  <c r="AX89" i="1" s="1"/>
  <c r="F89" i="1"/>
  <c r="BP89" i="1" s="1"/>
  <c r="BG89" i="1" s="1"/>
  <c r="BU88" i="1"/>
  <c r="BQ88" i="1"/>
  <c r="BM88" i="1"/>
  <c r="BK88" i="1"/>
  <c r="BF88" i="1"/>
  <c r="BC88" i="1"/>
  <c r="BB88" i="1"/>
  <c r="BA88" i="1"/>
  <c r="AV88" i="1"/>
  <c r="AU88" i="1"/>
  <c r="AT88" i="1"/>
  <c r="AK88" i="1"/>
  <c r="AJ88" i="1"/>
  <c r="AI88" i="1"/>
  <c r="AH88" i="1"/>
  <c r="AG88" i="1"/>
  <c r="AF88" i="1"/>
  <c r="AE88" i="1"/>
  <c r="AD88" i="1"/>
  <c r="AC88" i="1"/>
  <c r="AB88" i="1"/>
  <c r="Q88" i="1"/>
  <c r="BI88" i="1" s="1"/>
  <c r="P88" i="1"/>
  <c r="O88" i="1"/>
  <c r="N88" i="1"/>
  <c r="M88" i="1"/>
  <c r="L88" i="1"/>
  <c r="K88" i="1"/>
  <c r="J88" i="1"/>
  <c r="I88" i="1"/>
  <c r="H88" i="1"/>
  <c r="G88" i="1"/>
  <c r="AY88" i="1" s="1"/>
  <c r="F88" i="1"/>
  <c r="BU87" i="1"/>
  <c r="BM87" i="1"/>
  <c r="BF87" i="1"/>
  <c r="BC87" i="1"/>
  <c r="BB87" i="1"/>
  <c r="BA87" i="1"/>
  <c r="AY87" i="1"/>
  <c r="AV87" i="1"/>
  <c r="AU87" i="1"/>
  <c r="AT87" i="1"/>
  <c r="AK87" i="1"/>
  <c r="AJ87" i="1"/>
  <c r="AI87" i="1"/>
  <c r="AH87" i="1"/>
  <c r="AG87" i="1"/>
  <c r="AF87" i="1"/>
  <c r="AE87" i="1"/>
  <c r="AD87" i="1"/>
  <c r="AC87" i="1"/>
  <c r="AB87" i="1"/>
  <c r="Q87" i="1"/>
  <c r="BI87" i="1" s="1"/>
  <c r="P87" i="1"/>
  <c r="O87" i="1"/>
  <c r="BH87" i="1" s="1"/>
  <c r="N87" i="1"/>
  <c r="M87" i="1"/>
  <c r="BK87" i="1" s="1"/>
  <c r="L87" i="1"/>
  <c r="K87" i="1"/>
  <c r="J87" i="1"/>
  <c r="BJ87" i="1" s="1"/>
  <c r="I87" i="1"/>
  <c r="BQ87" i="1" s="1"/>
  <c r="H87" i="1"/>
  <c r="G87" i="1"/>
  <c r="AX87" i="1" s="1"/>
  <c r="F87" i="1"/>
  <c r="BP87" i="1" s="1"/>
  <c r="BU86" i="1"/>
  <c r="BM86" i="1"/>
  <c r="BK86" i="1"/>
  <c r="BF86" i="1"/>
  <c r="BC86" i="1"/>
  <c r="BB86" i="1"/>
  <c r="BA86" i="1"/>
  <c r="AV86" i="1"/>
  <c r="AU86" i="1"/>
  <c r="AT86" i="1"/>
  <c r="AK86" i="1"/>
  <c r="AJ86" i="1"/>
  <c r="AI86" i="1"/>
  <c r="AH86" i="1"/>
  <c r="AG86" i="1"/>
  <c r="AF86" i="1"/>
  <c r="AE86" i="1"/>
  <c r="AD86" i="1"/>
  <c r="AC86" i="1"/>
  <c r="AB86" i="1"/>
  <c r="BL86" i="1" s="1"/>
  <c r="Q86" i="1"/>
  <c r="BI86" i="1" s="1"/>
  <c r="P86" i="1"/>
  <c r="O86" i="1"/>
  <c r="N86" i="1"/>
  <c r="BH86" i="1" s="1"/>
  <c r="M86" i="1"/>
  <c r="L86" i="1"/>
  <c r="K86" i="1"/>
  <c r="J86" i="1"/>
  <c r="BJ86" i="1" s="1"/>
  <c r="I86" i="1"/>
  <c r="H86" i="1"/>
  <c r="G86" i="1"/>
  <c r="AY86" i="1" s="1"/>
  <c r="F86" i="1"/>
  <c r="BP86" i="1" s="1"/>
  <c r="BU85" i="1"/>
  <c r="BM85" i="1"/>
  <c r="BF85" i="1"/>
  <c r="BC85" i="1"/>
  <c r="BB85" i="1"/>
  <c r="BA85" i="1"/>
  <c r="AY85" i="1"/>
  <c r="AV85" i="1"/>
  <c r="AU85" i="1"/>
  <c r="AT85" i="1"/>
  <c r="AK85" i="1"/>
  <c r="AJ85" i="1"/>
  <c r="AI85" i="1"/>
  <c r="AH85" i="1"/>
  <c r="AG85" i="1"/>
  <c r="AF85" i="1"/>
  <c r="AE85" i="1"/>
  <c r="AD85" i="1"/>
  <c r="AC85" i="1"/>
  <c r="BL85" i="1" s="1"/>
  <c r="AB85" i="1"/>
  <c r="Q85" i="1"/>
  <c r="BI85" i="1" s="1"/>
  <c r="P85" i="1"/>
  <c r="O85" i="1"/>
  <c r="BH85" i="1" s="1"/>
  <c r="N85" i="1"/>
  <c r="M85" i="1"/>
  <c r="BK85" i="1" s="1"/>
  <c r="L85" i="1"/>
  <c r="K85" i="1"/>
  <c r="J85" i="1"/>
  <c r="BJ85" i="1" s="1"/>
  <c r="I85" i="1"/>
  <c r="H85" i="1"/>
  <c r="G85" i="1"/>
  <c r="AX85" i="1" s="1"/>
  <c r="F85" i="1"/>
  <c r="BP85" i="1" s="1"/>
  <c r="BM84" i="1"/>
  <c r="BK84" i="1"/>
  <c r="BF84" i="1"/>
  <c r="BC84" i="1"/>
  <c r="BB84" i="1"/>
  <c r="BA84" i="1"/>
  <c r="AV84" i="1"/>
  <c r="AU84" i="1"/>
  <c r="AT84" i="1"/>
  <c r="AK84" i="1"/>
  <c r="AJ84" i="1"/>
  <c r="AI84" i="1"/>
  <c r="AH84" i="1"/>
  <c r="AG84" i="1"/>
  <c r="AF84" i="1"/>
  <c r="AE84" i="1"/>
  <c r="AD84" i="1"/>
  <c r="AC84" i="1"/>
  <c r="AB84" i="1"/>
  <c r="BL84" i="1" s="1"/>
  <c r="Q84" i="1"/>
  <c r="BI84" i="1" s="1"/>
  <c r="P84" i="1"/>
  <c r="O84" i="1"/>
  <c r="N84" i="1"/>
  <c r="BH84" i="1" s="1"/>
  <c r="M84" i="1"/>
  <c r="L84" i="1"/>
  <c r="K84" i="1"/>
  <c r="J84" i="1"/>
  <c r="BJ84" i="1" s="1"/>
  <c r="I84" i="1"/>
  <c r="H84" i="1"/>
  <c r="G84" i="1"/>
  <c r="AY84" i="1" s="1"/>
  <c r="F84" i="1"/>
  <c r="BU83" i="1"/>
  <c r="BM83" i="1"/>
  <c r="BK83" i="1"/>
  <c r="BF83" i="1"/>
  <c r="BC83" i="1"/>
  <c r="BB83" i="1"/>
  <c r="BA83" i="1"/>
  <c r="AV83" i="1"/>
  <c r="AU83" i="1"/>
  <c r="AT83" i="1"/>
  <c r="AK83" i="1"/>
  <c r="AJ83" i="1"/>
  <c r="AI83" i="1"/>
  <c r="AH83" i="1"/>
  <c r="AG83" i="1"/>
  <c r="AF83" i="1"/>
  <c r="AE83" i="1"/>
  <c r="AD83" i="1"/>
  <c r="AC83" i="1"/>
  <c r="AB83" i="1"/>
  <c r="BL83" i="1" s="1"/>
  <c r="Q83" i="1"/>
  <c r="BI83" i="1" s="1"/>
  <c r="P83" i="1"/>
  <c r="O83" i="1"/>
  <c r="N83" i="1"/>
  <c r="BH83" i="1" s="1"/>
  <c r="M83" i="1"/>
  <c r="L83" i="1"/>
  <c r="K83" i="1"/>
  <c r="J83" i="1"/>
  <c r="BJ83" i="1" s="1"/>
  <c r="I83" i="1"/>
  <c r="H83" i="1"/>
  <c r="BQ83" i="1" s="1"/>
  <c r="G83" i="1"/>
  <c r="AY83" i="1" s="1"/>
  <c r="F83" i="1"/>
  <c r="AZ83" i="1" s="1"/>
  <c r="BU82" i="1"/>
  <c r="BM82" i="1"/>
  <c r="BI82" i="1"/>
  <c r="BF82" i="1"/>
  <c r="BC82" i="1"/>
  <c r="BB82" i="1"/>
  <c r="BA82" i="1"/>
  <c r="AY82" i="1"/>
  <c r="AV82" i="1"/>
  <c r="AU82" i="1"/>
  <c r="AT82" i="1"/>
  <c r="AK82" i="1"/>
  <c r="AJ82" i="1"/>
  <c r="AI82" i="1"/>
  <c r="AH82" i="1"/>
  <c r="AG82" i="1"/>
  <c r="AF82" i="1"/>
  <c r="AE82" i="1"/>
  <c r="AD82" i="1"/>
  <c r="AC82" i="1"/>
  <c r="BL82" i="1" s="1"/>
  <c r="AB82" i="1"/>
  <c r="Q82" i="1"/>
  <c r="P82" i="1"/>
  <c r="O82" i="1"/>
  <c r="BH82" i="1" s="1"/>
  <c r="N82" i="1"/>
  <c r="M82" i="1"/>
  <c r="BK82" i="1" s="1"/>
  <c r="L82" i="1"/>
  <c r="K82" i="1"/>
  <c r="J82" i="1"/>
  <c r="BJ82" i="1" s="1"/>
  <c r="I82" i="1"/>
  <c r="BQ82" i="1" s="1"/>
  <c r="H82" i="1"/>
  <c r="G82" i="1"/>
  <c r="AX82" i="1" s="1"/>
  <c r="F82" i="1"/>
  <c r="BP82" i="1" s="1"/>
  <c r="BU81" i="1"/>
  <c r="BM81" i="1"/>
  <c r="BK81" i="1"/>
  <c r="BF81" i="1"/>
  <c r="BC81" i="1"/>
  <c r="BB81" i="1"/>
  <c r="BA81" i="1"/>
  <c r="AV81" i="1"/>
  <c r="AU81" i="1"/>
  <c r="AT81" i="1"/>
  <c r="AK81" i="1"/>
  <c r="AJ81" i="1"/>
  <c r="AI81" i="1"/>
  <c r="AH81" i="1"/>
  <c r="AG81" i="1"/>
  <c r="AF81" i="1"/>
  <c r="AE81" i="1"/>
  <c r="AD81" i="1"/>
  <c r="AC81" i="1"/>
  <c r="AB81" i="1"/>
  <c r="Q81" i="1"/>
  <c r="BI81" i="1" s="1"/>
  <c r="P81" i="1"/>
  <c r="O81" i="1"/>
  <c r="N81" i="1"/>
  <c r="M81" i="1"/>
  <c r="L81" i="1"/>
  <c r="K81" i="1"/>
  <c r="J81" i="1"/>
  <c r="I81" i="1"/>
  <c r="H81" i="1"/>
  <c r="G81" i="1"/>
  <c r="AY81" i="1" s="1"/>
  <c r="F81" i="1"/>
  <c r="BU80" i="1"/>
  <c r="BM80" i="1"/>
  <c r="BF80" i="1"/>
  <c r="BC80" i="1"/>
  <c r="BB80" i="1"/>
  <c r="BA80" i="1"/>
  <c r="AY80" i="1"/>
  <c r="AV80" i="1"/>
  <c r="AU80" i="1"/>
  <c r="AT80" i="1"/>
  <c r="AK80" i="1"/>
  <c r="AJ80" i="1"/>
  <c r="AI80" i="1"/>
  <c r="AH80" i="1"/>
  <c r="AG80" i="1"/>
  <c r="AF80" i="1"/>
  <c r="AE80" i="1"/>
  <c r="AD80" i="1"/>
  <c r="AC80" i="1"/>
  <c r="AB80" i="1"/>
  <c r="Q80" i="1"/>
  <c r="BI80" i="1" s="1"/>
  <c r="P80" i="1"/>
  <c r="O80" i="1"/>
  <c r="BH80" i="1" s="1"/>
  <c r="N80" i="1"/>
  <c r="M80" i="1"/>
  <c r="BK80" i="1" s="1"/>
  <c r="L80" i="1"/>
  <c r="K80" i="1"/>
  <c r="J80" i="1"/>
  <c r="BJ80" i="1" s="1"/>
  <c r="I80" i="1"/>
  <c r="H80" i="1"/>
  <c r="G80" i="1"/>
  <c r="AX80" i="1" s="1"/>
  <c r="F80" i="1"/>
  <c r="BP80" i="1" s="1"/>
  <c r="BU79" i="1"/>
  <c r="BQ79" i="1"/>
  <c r="BM79" i="1"/>
  <c r="BK79" i="1"/>
  <c r="BF79" i="1"/>
  <c r="BC79" i="1"/>
  <c r="BB79" i="1"/>
  <c r="BA79" i="1"/>
  <c r="AV79" i="1"/>
  <c r="AU79" i="1"/>
  <c r="AT79" i="1"/>
  <c r="AK79" i="1"/>
  <c r="AJ79" i="1"/>
  <c r="AI79" i="1"/>
  <c r="AH79" i="1"/>
  <c r="AG79" i="1"/>
  <c r="AF79" i="1"/>
  <c r="AE79" i="1"/>
  <c r="AD79" i="1"/>
  <c r="AC79" i="1"/>
  <c r="AB79" i="1"/>
  <c r="BL79" i="1" s="1"/>
  <c r="Q79" i="1"/>
  <c r="BI79" i="1" s="1"/>
  <c r="P79" i="1"/>
  <c r="O79" i="1"/>
  <c r="N79" i="1"/>
  <c r="BH79" i="1" s="1"/>
  <c r="M79" i="1"/>
  <c r="L79" i="1"/>
  <c r="K79" i="1"/>
  <c r="J79" i="1"/>
  <c r="BJ79" i="1" s="1"/>
  <c r="I79" i="1"/>
  <c r="H79" i="1"/>
  <c r="G79" i="1"/>
  <c r="AY79" i="1" s="1"/>
  <c r="F79" i="1"/>
  <c r="BU78" i="1"/>
  <c r="BM78" i="1"/>
  <c r="BI78" i="1"/>
  <c r="BF78" i="1"/>
  <c r="BC78" i="1"/>
  <c r="BB78" i="1"/>
  <c r="BA78" i="1"/>
  <c r="AY78" i="1"/>
  <c r="AV78" i="1"/>
  <c r="AU78" i="1"/>
  <c r="AT78" i="1"/>
  <c r="AK78" i="1"/>
  <c r="AJ78" i="1"/>
  <c r="AI78" i="1"/>
  <c r="AH78" i="1"/>
  <c r="AG78" i="1"/>
  <c r="AF78" i="1"/>
  <c r="AE78" i="1"/>
  <c r="AD78" i="1"/>
  <c r="AC78" i="1"/>
  <c r="BL78" i="1" s="1"/>
  <c r="AB78" i="1"/>
  <c r="Q78" i="1"/>
  <c r="P78" i="1"/>
  <c r="O78" i="1"/>
  <c r="BH78" i="1" s="1"/>
  <c r="N78" i="1"/>
  <c r="M78" i="1"/>
  <c r="BK78" i="1" s="1"/>
  <c r="L78" i="1"/>
  <c r="K78" i="1"/>
  <c r="J78" i="1"/>
  <c r="BJ78" i="1" s="1"/>
  <c r="I78" i="1"/>
  <c r="BQ78" i="1" s="1"/>
  <c r="H78" i="1"/>
  <c r="G78" i="1"/>
  <c r="AX78" i="1" s="1"/>
  <c r="F78" i="1"/>
  <c r="BQ77" i="1"/>
  <c r="BM77" i="1"/>
  <c r="BK77" i="1"/>
  <c r="BF77" i="1"/>
  <c r="BC77" i="1"/>
  <c r="BB77" i="1"/>
  <c r="BA77" i="1"/>
  <c r="AV77" i="1"/>
  <c r="AU77" i="1"/>
  <c r="AT77" i="1"/>
  <c r="AK77" i="1"/>
  <c r="AJ77" i="1"/>
  <c r="AI77" i="1"/>
  <c r="AH77" i="1"/>
  <c r="AG77" i="1"/>
  <c r="AF77" i="1"/>
  <c r="AE77" i="1"/>
  <c r="AD77" i="1"/>
  <c r="AC77" i="1"/>
  <c r="AB77" i="1"/>
  <c r="Q77" i="1"/>
  <c r="BI77" i="1" s="1"/>
  <c r="P77" i="1"/>
  <c r="O77" i="1"/>
  <c r="N77" i="1"/>
  <c r="M77" i="1"/>
  <c r="L77" i="1"/>
  <c r="K77" i="1"/>
  <c r="J77" i="1"/>
  <c r="I77" i="1"/>
  <c r="H77" i="1"/>
  <c r="G77" i="1"/>
  <c r="AY77" i="1" s="1"/>
  <c r="F77" i="1"/>
  <c r="BU76" i="1"/>
  <c r="BM76" i="1"/>
  <c r="BK76" i="1"/>
  <c r="BF76" i="1"/>
  <c r="BC76" i="1"/>
  <c r="BB76" i="1"/>
  <c r="BA76" i="1"/>
  <c r="AV76" i="1"/>
  <c r="AU76" i="1"/>
  <c r="AT76" i="1"/>
  <c r="AK76" i="1"/>
  <c r="AJ76" i="1"/>
  <c r="AI76" i="1"/>
  <c r="AH76" i="1"/>
  <c r="AG76" i="1"/>
  <c r="AF76" i="1"/>
  <c r="AE76" i="1"/>
  <c r="AD76" i="1"/>
  <c r="AC76" i="1"/>
  <c r="AB76" i="1"/>
  <c r="Q76" i="1"/>
  <c r="BI76" i="1" s="1"/>
  <c r="P76" i="1"/>
  <c r="O76" i="1"/>
  <c r="N76" i="1"/>
  <c r="M76" i="1"/>
  <c r="L76" i="1"/>
  <c r="K76" i="1"/>
  <c r="J76" i="1"/>
  <c r="I76" i="1"/>
  <c r="H76" i="1"/>
  <c r="BQ76" i="1" s="1"/>
  <c r="G76" i="1"/>
  <c r="AY76" i="1" s="1"/>
  <c r="F76" i="1"/>
  <c r="BU75" i="1"/>
  <c r="BM75" i="1"/>
  <c r="BF75" i="1"/>
  <c r="BC75" i="1"/>
  <c r="BB75" i="1"/>
  <c r="BA75" i="1"/>
  <c r="AY75" i="1"/>
  <c r="AV75" i="1"/>
  <c r="AU75" i="1"/>
  <c r="AT75" i="1"/>
  <c r="AK75" i="1"/>
  <c r="AJ75" i="1"/>
  <c r="AI75" i="1"/>
  <c r="AH75" i="1"/>
  <c r="AG75" i="1"/>
  <c r="AF75" i="1"/>
  <c r="AE75" i="1"/>
  <c r="AD75" i="1"/>
  <c r="AC75" i="1"/>
  <c r="AB75" i="1"/>
  <c r="Q75" i="1"/>
  <c r="BI75" i="1" s="1"/>
  <c r="P75" i="1"/>
  <c r="O75" i="1"/>
  <c r="BH75" i="1" s="1"/>
  <c r="N75" i="1"/>
  <c r="M75" i="1"/>
  <c r="BK75" i="1" s="1"/>
  <c r="L75" i="1"/>
  <c r="K75" i="1"/>
  <c r="J75" i="1"/>
  <c r="BJ75" i="1" s="1"/>
  <c r="I75" i="1"/>
  <c r="BQ75" i="1" s="1"/>
  <c r="H75" i="1"/>
  <c r="G75" i="1"/>
  <c r="AX75" i="1" s="1"/>
  <c r="F75" i="1"/>
  <c r="BP75" i="1" s="1"/>
  <c r="BU74" i="1"/>
  <c r="BQ74" i="1"/>
  <c r="BM74" i="1"/>
  <c r="BK74" i="1"/>
  <c r="BG74" i="1"/>
  <c r="BF74" i="1"/>
  <c r="BC74" i="1"/>
  <c r="BB74" i="1"/>
  <c r="BA74" i="1"/>
  <c r="AV74" i="1"/>
  <c r="AU74" i="1"/>
  <c r="AT74" i="1"/>
  <c r="AK74" i="1"/>
  <c r="AJ74" i="1"/>
  <c r="AI74" i="1"/>
  <c r="AH74" i="1"/>
  <c r="AG74" i="1"/>
  <c r="AF74" i="1"/>
  <c r="AE74" i="1"/>
  <c r="AD74" i="1"/>
  <c r="AC74" i="1"/>
  <c r="AB74" i="1"/>
  <c r="BL74" i="1" s="1"/>
  <c r="Q74" i="1"/>
  <c r="BI74" i="1" s="1"/>
  <c r="P74" i="1"/>
  <c r="O74" i="1"/>
  <c r="N74" i="1"/>
  <c r="BH74" i="1" s="1"/>
  <c r="M74" i="1"/>
  <c r="L74" i="1"/>
  <c r="K74" i="1"/>
  <c r="J74" i="1"/>
  <c r="BJ74" i="1" s="1"/>
  <c r="I74" i="1"/>
  <c r="H74" i="1"/>
  <c r="G74" i="1"/>
  <c r="AY74" i="1" s="1"/>
  <c r="F74" i="1"/>
  <c r="BP74" i="1" s="1"/>
  <c r="BU73" i="1"/>
  <c r="BM73" i="1"/>
  <c r="BI73" i="1"/>
  <c r="BF73" i="1"/>
  <c r="BC73" i="1"/>
  <c r="BB73" i="1"/>
  <c r="BA73" i="1"/>
  <c r="AY73" i="1"/>
  <c r="AV73" i="1"/>
  <c r="AU73" i="1"/>
  <c r="AT73" i="1"/>
  <c r="AK73" i="1"/>
  <c r="AJ73" i="1"/>
  <c r="AI73" i="1"/>
  <c r="AH73" i="1"/>
  <c r="AG73" i="1"/>
  <c r="AF73" i="1"/>
  <c r="AE73" i="1"/>
  <c r="AD73" i="1"/>
  <c r="AC73" i="1"/>
  <c r="BL73" i="1" s="1"/>
  <c r="AB73" i="1"/>
  <c r="Q73" i="1"/>
  <c r="P73" i="1"/>
  <c r="O73" i="1"/>
  <c r="BH73" i="1" s="1"/>
  <c r="N73" i="1"/>
  <c r="M73" i="1"/>
  <c r="BK73" i="1" s="1"/>
  <c r="L73" i="1"/>
  <c r="K73" i="1"/>
  <c r="J73" i="1"/>
  <c r="BJ73" i="1" s="1"/>
  <c r="I73" i="1"/>
  <c r="H73" i="1"/>
  <c r="G73" i="1"/>
  <c r="AX73" i="1" s="1"/>
  <c r="F73" i="1"/>
  <c r="BU72" i="1"/>
  <c r="BQ72" i="1"/>
  <c r="BM72" i="1"/>
  <c r="BK72" i="1"/>
  <c r="BF72" i="1"/>
  <c r="BC72" i="1"/>
  <c r="BB72" i="1"/>
  <c r="BA72" i="1"/>
  <c r="AV72" i="1"/>
  <c r="AU72" i="1"/>
  <c r="AT72" i="1"/>
  <c r="AK72" i="1"/>
  <c r="AJ72" i="1"/>
  <c r="AI72" i="1"/>
  <c r="AH72" i="1"/>
  <c r="AG72" i="1"/>
  <c r="AF72" i="1"/>
  <c r="AE72" i="1"/>
  <c r="AD72" i="1"/>
  <c r="AC72" i="1"/>
  <c r="AB72" i="1"/>
  <c r="Q72" i="1"/>
  <c r="BI72" i="1" s="1"/>
  <c r="P72" i="1"/>
  <c r="O72" i="1"/>
  <c r="N72" i="1"/>
  <c r="M72" i="1"/>
  <c r="L72" i="1"/>
  <c r="K72" i="1"/>
  <c r="J72" i="1"/>
  <c r="I72" i="1"/>
  <c r="H72" i="1"/>
  <c r="G72" i="1"/>
  <c r="AY72" i="1" s="1"/>
  <c r="F72" i="1"/>
  <c r="BU71" i="1"/>
  <c r="BM71" i="1"/>
  <c r="BF71" i="1"/>
  <c r="BC71" i="1"/>
  <c r="BB71" i="1"/>
  <c r="BA71" i="1"/>
  <c r="AY71" i="1"/>
  <c r="AV71" i="1"/>
  <c r="AU71" i="1"/>
  <c r="AT71" i="1"/>
  <c r="AK71" i="1"/>
  <c r="AJ71" i="1"/>
  <c r="AI71" i="1"/>
  <c r="AH71" i="1"/>
  <c r="AG71" i="1"/>
  <c r="AF71" i="1"/>
  <c r="AE71" i="1"/>
  <c r="AD71" i="1"/>
  <c r="AC71" i="1"/>
  <c r="AB71" i="1"/>
  <c r="Q71" i="1"/>
  <c r="BI71" i="1" s="1"/>
  <c r="P71" i="1"/>
  <c r="O71" i="1"/>
  <c r="BH71" i="1" s="1"/>
  <c r="N71" i="1"/>
  <c r="M71" i="1"/>
  <c r="BK71" i="1" s="1"/>
  <c r="L71" i="1"/>
  <c r="K71" i="1"/>
  <c r="J71" i="1"/>
  <c r="BJ71" i="1" s="1"/>
  <c r="I71" i="1"/>
  <c r="BQ71" i="1" s="1"/>
  <c r="H71" i="1"/>
  <c r="G71" i="1"/>
  <c r="AX71" i="1" s="1"/>
  <c r="F71" i="1"/>
  <c r="BQ70" i="1"/>
  <c r="BM70" i="1"/>
  <c r="BK70" i="1"/>
  <c r="BF70" i="1"/>
  <c r="BC70" i="1"/>
  <c r="BB70" i="1"/>
  <c r="BA70" i="1"/>
  <c r="AV70" i="1"/>
  <c r="AU70" i="1"/>
  <c r="AT70" i="1"/>
  <c r="AK70" i="1"/>
  <c r="AJ70" i="1"/>
  <c r="AI70" i="1"/>
  <c r="AH70" i="1"/>
  <c r="AG70" i="1"/>
  <c r="AF70" i="1"/>
  <c r="AE70" i="1"/>
  <c r="AD70" i="1"/>
  <c r="AC70" i="1"/>
  <c r="AB70" i="1"/>
  <c r="Q70" i="1"/>
  <c r="BI70" i="1" s="1"/>
  <c r="P70" i="1"/>
  <c r="O70" i="1"/>
  <c r="N70" i="1"/>
  <c r="M70" i="1"/>
  <c r="L70" i="1"/>
  <c r="K70" i="1"/>
  <c r="J70" i="1"/>
  <c r="I70" i="1"/>
  <c r="H70" i="1"/>
  <c r="G70" i="1"/>
  <c r="AY70" i="1" s="1"/>
  <c r="F70" i="1"/>
  <c r="BU69" i="1"/>
  <c r="BM69" i="1"/>
  <c r="BH69" i="1"/>
  <c r="BF69" i="1"/>
  <c r="BC69" i="1"/>
  <c r="BB69" i="1"/>
  <c r="BA69" i="1"/>
  <c r="AX69" i="1"/>
  <c r="AV69" i="1"/>
  <c r="AU69" i="1"/>
  <c r="AT69" i="1"/>
  <c r="AK69" i="1"/>
  <c r="AJ69" i="1"/>
  <c r="AI69" i="1"/>
  <c r="AH69" i="1"/>
  <c r="AG69" i="1"/>
  <c r="AF69" i="1"/>
  <c r="AE69" i="1"/>
  <c r="AD69" i="1"/>
  <c r="BL69" i="1" s="1"/>
  <c r="AC69" i="1"/>
  <c r="AB69" i="1"/>
  <c r="Q69" i="1"/>
  <c r="P69" i="1"/>
  <c r="BI69" i="1" s="1"/>
  <c r="O69" i="1"/>
  <c r="N69" i="1"/>
  <c r="M69" i="1"/>
  <c r="L69" i="1"/>
  <c r="BK69" i="1" s="1"/>
  <c r="K69" i="1"/>
  <c r="J69" i="1"/>
  <c r="BJ69" i="1" s="1"/>
  <c r="I69" i="1"/>
  <c r="H69" i="1"/>
  <c r="BQ69" i="1" s="1"/>
  <c r="G69" i="1"/>
  <c r="F69" i="1"/>
  <c r="BU68" i="1"/>
  <c r="BM68" i="1"/>
  <c r="BF68" i="1"/>
  <c r="BC68" i="1"/>
  <c r="BB68" i="1"/>
  <c r="BA68" i="1"/>
  <c r="AZ68" i="1"/>
  <c r="AV68" i="1"/>
  <c r="AU68" i="1"/>
  <c r="AT68" i="1"/>
  <c r="AK68" i="1"/>
  <c r="AJ68" i="1"/>
  <c r="AI68" i="1"/>
  <c r="AH68" i="1"/>
  <c r="AG68" i="1"/>
  <c r="AF68" i="1"/>
  <c r="AE68" i="1"/>
  <c r="AD68" i="1"/>
  <c r="AC68" i="1"/>
  <c r="AB68" i="1"/>
  <c r="BL68" i="1" s="1"/>
  <c r="Q68" i="1"/>
  <c r="P68" i="1"/>
  <c r="BI68" i="1" s="1"/>
  <c r="O68" i="1"/>
  <c r="N68" i="1"/>
  <c r="BH68" i="1" s="1"/>
  <c r="M68" i="1"/>
  <c r="L68" i="1"/>
  <c r="BK68" i="1" s="1"/>
  <c r="K68" i="1"/>
  <c r="J68" i="1"/>
  <c r="BJ68" i="1" s="1"/>
  <c r="I68" i="1"/>
  <c r="H68" i="1"/>
  <c r="BQ68" i="1" s="1"/>
  <c r="G68" i="1"/>
  <c r="F68" i="1"/>
  <c r="BU67" i="1"/>
  <c r="BM67" i="1"/>
  <c r="BL67" i="1"/>
  <c r="BH67" i="1"/>
  <c r="BF67" i="1"/>
  <c r="BC67" i="1"/>
  <c r="BB67" i="1"/>
  <c r="BA67" i="1"/>
  <c r="AX67" i="1"/>
  <c r="AV67" i="1"/>
  <c r="AU67" i="1"/>
  <c r="AT67" i="1"/>
  <c r="AK67" i="1"/>
  <c r="AJ67" i="1"/>
  <c r="AI67" i="1"/>
  <c r="AH67" i="1"/>
  <c r="AG67" i="1"/>
  <c r="AF67" i="1"/>
  <c r="AE67" i="1"/>
  <c r="AD67" i="1"/>
  <c r="AC67" i="1"/>
  <c r="AB67" i="1"/>
  <c r="Q67" i="1"/>
  <c r="P67" i="1"/>
  <c r="BI67" i="1" s="1"/>
  <c r="O67" i="1"/>
  <c r="N67" i="1"/>
  <c r="M67" i="1"/>
  <c r="L67" i="1"/>
  <c r="BK67" i="1" s="1"/>
  <c r="K67" i="1"/>
  <c r="J67" i="1"/>
  <c r="BJ67" i="1" s="1"/>
  <c r="I67" i="1"/>
  <c r="H67" i="1"/>
  <c r="BQ67" i="1" s="1"/>
  <c r="G67" i="1"/>
  <c r="F67" i="1"/>
  <c r="BU66" i="1"/>
  <c r="BM66" i="1"/>
  <c r="BJ66" i="1"/>
  <c r="BF66" i="1"/>
  <c r="BC66" i="1"/>
  <c r="BB66" i="1"/>
  <c r="BA66" i="1"/>
  <c r="AZ66" i="1"/>
  <c r="AV66" i="1"/>
  <c r="AU66" i="1"/>
  <c r="AT66" i="1"/>
  <c r="AK66" i="1"/>
  <c r="AJ66" i="1"/>
  <c r="AI66" i="1"/>
  <c r="AH66" i="1"/>
  <c r="AG66" i="1"/>
  <c r="AF66" i="1"/>
  <c r="AE66" i="1"/>
  <c r="AD66" i="1"/>
  <c r="AC66" i="1"/>
  <c r="AB66" i="1"/>
  <c r="BL66" i="1" s="1"/>
  <c r="Q66" i="1"/>
  <c r="P66" i="1"/>
  <c r="BI66" i="1" s="1"/>
  <c r="O66" i="1"/>
  <c r="N66" i="1"/>
  <c r="BH66" i="1" s="1"/>
  <c r="M66" i="1"/>
  <c r="L66" i="1"/>
  <c r="BK66" i="1" s="1"/>
  <c r="K66" i="1"/>
  <c r="J66" i="1"/>
  <c r="I66" i="1"/>
  <c r="H66" i="1"/>
  <c r="BQ66" i="1" s="1"/>
  <c r="G66" i="1"/>
  <c r="F66" i="1"/>
  <c r="BU65" i="1"/>
  <c r="BM65" i="1"/>
  <c r="BL65" i="1"/>
  <c r="BH65" i="1"/>
  <c r="BF65" i="1"/>
  <c r="BC65" i="1"/>
  <c r="BB65" i="1"/>
  <c r="BA65" i="1"/>
  <c r="AV65" i="1"/>
  <c r="AU65" i="1"/>
  <c r="AT65" i="1"/>
  <c r="AK65" i="1"/>
  <c r="AJ65" i="1"/>
  <c r="AI65" i="1"/>
  <c r="AH65" i="1"/>
  <c r="AG65" i="1"/>
  <c r="AF65" i="1"/>
  <c r="AE65" i="1"/>
  <c r="AD65" i="1"/>
  <c r="AC65" i="1"/>
  <c r="AB65" i="1"/>
  <c r="Q65" i="1"/>
  <c r="P65" i="1"/>
  <c r="BI65" i="1" s="1"/>
  <c r="O65" i="1"/>
  <c r="N65" i="1"/>
  <c r="M65" i="1"/>
  <c r="L65" i="1"/>
  <c r="BK65" i="1" s="1"/>
  <c r="K65" i="1"/>
  <c r="J65" i="1"/>
  <c r="BJ65" i="1" s="1"/>
  <c r="I65" i="1"/>
  <c r="H65" i="1"/>
  <c r="BQ65" i="1" s="1"/>
  <c r="G65" i="1"/>
  <c r="F65" i="1"/>
  <c r="BU64" i="1"/>
  <c r="BM64" i="1"/>
  <c r="BF64" i="1"/>
  <c r="BC64" i="1"/>
  <c r="BB64" i="1"/>
  <c r="BA64" i="1"/>
  <c r="AX64" i="1"/>
  <c r="AV64" i="1"/>
  <c r="AU64" i="1"/>
  <c r="AT64" i="1"/>
  <c r="AK64" i="1"/>
  <c r="AJ64" i="1"/>
  <c r="AI64" i="1"/>
  <c r="AH64" i="1"/>
  <c r="AG64" i="1"/>
  <c r="AF64" i="1"/>
  <c r="AE64" i="1"/>
  <c r="AD64" i="1"/>
  <c r="BL64" i="1" s="1"/>
  <c r="AC64" i="1"/>
  <c r="AB64" i="1"/>
  <c r="Q64" i="1"/>
  <c r="P64" i="1"/>
  <c r="BI64" i="1" s="1"/>
  <c r="O64" i="1"/>
  <c r="N64" i="1"/>
  <c r="BH64" i="1" s="1"/>
  <c r="M64" i="1"/>
  <c r="L64" i="1"/>
  <c r="BK64" i="1" s="1"/>
  <c r="K64" i="1"/>
  <c r="J64" i="1"/>
  <c r="BJ64" i="1" s="1"/>
  <c r="I64" i="1"/>
  <c r="H64" i="1"/>
  <c r="BQ64" i="1" s="1"/>
  <c r="G64" i="1"/>
  <c r="F64" i="1"/>
  <c r="BP64" i="1" s="1"/>
  <c r="BG64" i="1" s="1"/>
  <c r="BM63" i="1"/>
  <c r="BF63" i="1"/>
  <c r="BC63" i="1"/>
  <c r="BB63" i="1"/>
  <c r="BA63" i="1"/>
  <c r="AV63" i="1"/>
  <c r="AU63" i="1"/>
  <c r="AT63" i="1"/>
  <c r="AK63" i="1"/>
  <c r="AJ63" i="1"/>
  <c r="AI63" i="1"/>
  <c r="AH63" i="1"/>
  <c r="AG63" i="1"/>
  <c r="AF63" i="1"/>
  <c r="AE63" i="1"/>
  <c r="AD63" i="1"/>
  <c r="AC63" i="1"/>
  <c r="AB63" i="1"/>
  <c r="BL63" i="1" s="1"/>
  <c r="Q63" i="1"/>
  <c r="P63" i="1"/>
  <c r="BI63" i="1" s="1"/>
  <c r="O63" i="1"/>
  <c r="N63" i="1"/>
  <c r="BH63" i="1" s="1"/>
  <c r="M63" i="1"/>
  <c r="L63" i="1"/>
  <c r="BK63" i="1" s="1"/>
  <c r="K63" i="1"/>
  <c r="J63" i="1"/>
  <c r="BJ63" i="1" s="1"/>
  <c r="I63" i="1"/>
  <c r="H63" i="1"/>
  <c r="G63" i="1"/>
  <c r="F63" i="1"/>
  <c r="AX63" i="1" s="1"/>
  <c r="BU62" i="1"/>
  <c r="BQ62" i="1"/>
  <c r="BM62" i="1"/>
  <c r="BF62" i="1"/>
  <c r="BC62" i="1"/>
  <c r="BB62" i="1"/>
  <c r="BA62" i="1"/>
  <c r="AV62" i="1"/>
  <c r="AU62" i="1"/>
  <c r="AT62" i="1"/>
  <c r="AK62" i="1"/>
  <c r="AJ62" i="1"/>
  <c r="AI62" i="1"/>
  <c r="AH62" i="1"/>
  <c r="AG62" i="1"/>
  <c r="AF62" i="1"/>
  <c r="AE62" i="1"/>
  <c r="AD62" i="1"/>
  <c r="AC62" i="1"/>
  <c r="AB62" i="1"/>
  <c r="BL62" i="1" s="1"/>
  <c r="Q62" i="1"/>
  <c r="P62" i="1"/>
  <c r="BI62" i="1" s="1"/>
  <c r="O62" i="1"/>
  <c r="N62" i="1"/>
  <c r="BH62" i="1" s="1"/>
  <c r="M62" i="1"/>
  <c r="L62" i="1"/>
  <c r="BK62" i="1" s="1"/>
  <c r="K62" i="1"/>
  <c r="J62" i="1"/>
  <c r="BJ62" i="1" s="1"/>
  <c r="I62" i="1"/>
  <c r="H62" i="1"/>
  <c r="G62" i="1"/>
  <c r="F62" i="1"/>
  <c r="BU61" i="1"/>
  <c r="BM61" i="1"/>
  <c r="BF61" i="1"/>
  <c r="BC61" i="1"/>
  <c r="BB61" i="1"/>
  <c r="BA61" i="1"/>
  <c r="AX61" i="1"/>
  <c r="AV61" i="1"/>
  <c r="AU61" i="1"/>
  <c r="AT61" i="1"/>
  <c r="AK61" i="1"/>
  <c r="AJ61" i="1"/>
  <c r="AI61" i="1"/>
  <c r="AH61" i="1"/>
  <c r="AG61" i="1"/>
  <c r="AF61" i="1"/>
  <c r="AE61" i="1"/>
  <c r="AD61" i="1"/>
  <c r="BL61" i="1" s="1"/>
  <c r="AC61" i="1"/>
  <c r="AB61" i="1"/>
  <c r="Q61" i="1"/>
  <c r="P61" i="1"/>
  <c r="BI61" i="1" s="1"/>
  <c r="O61" i="1"/>
  <c r="N61" i="1"/>
  <c r="BH61" i="1" s="1"/>
  <c r="M61" i="1"/>
  <c r="L61" i="1"/>
  <c r="BK61" i="1" s="1"/>
  <c r="K61" i="1"/>
  <c r="J61" i="1"/>
  <c r="BJ61" i="1" s="1"/>
  <c r="I61" i="1"/>
  <c r="H61" i="1"/>
  <c r="BQ61" i="1" s="1"/>
  <c r="G61" i="1"/>
  <c r="F61" i="1"/>
  <c r="BP61" i="1" s="1"/>
  <c r="BG61" i="1" s="1"/>
  <c r="BU60" i="1"/>
  <c r="BM60" i="1"/>
  <c r="BF60" i="1"/>
  <c r="BC60" i="1"/>
  <c r="BB60" i="1"/>
  <c r="BA60" i="1"/>
  <c r="AV60" i="1"/>
  <c r="AU60" i="1"/>
  <c r="AT60" i="1"/>
  <c r="AK60" i="1"/>
  <c r="AJ60" i="1"/>
  <c r="AI60" i="1"/>
  <c r="AH60" i="1"/>
  <c r="AG60" i="1"/>
  <c r="AF60" i="1"/>
  <c r="AE60" i="1"/>
  <c r="AD60" i="1"/>
  <c r="AC60" i="1"/>
  <c r="AB60" i="1"/>
  <c r="BL60" i="1" s="1"/>
  <c r="Q60" i="1"/>
  <c r="P60" i="1"/>
  <c r="BI60" i="1" s="1"/>
  <c r="O60" i="1"/>
  <c r="N60" i="1"/>
  <c r="BH60" i="1" s="1"/>
  <c r="M60" i="1"/>
  <c r="L60" i="1"/>
  <c r="BK60" i="1" s="1"/>
  <c r="K60" i="1"/>
  <c r="J60" i="1"/>
  <c r="BJ60" i="1" s="1"/>
  <c r="I60" i="1"/>
  <c r="H60" i="1"/>
  <c r="BQ60" i="1" s="1"/>
  <c r="G60" i="1"/>
  <c r="F60" i="1"/>
  <c r="AX60" i="1" s="1"/>
  <c r="BU59" i="1"/>
  <c r="BM59" i="1"/>
  <c r="BF59" i="1"/>
  <c r="BC59" i="1"/>
  <c r="BB59" i="1"/>
  <c r="BA59" i="1"/>
  <c r="AX59" i="1"/>
  <c r="AV59" i="1"/>
  <c r="AU59" i="1"/>
  <c r="AT59" i="1"/>
  <c r="AK59" i="1"/>
  <c r="AJ59" i="1"/>
  <c r="AI59" i="1"/>
  <c r="AH59" i="1"/>
  <c r="AG59" i="1"/>
  <c r="AF59" i="1"/>
  <c r="AE59" i="1"/>
  <c r="AD59" i="1"/>
  <c r="BL59" i="1" s="1"/>
  <c r="AC59" i="1"/>
  <c r="AB59" i="1"/>
  <c r="Q59" i="1"/>
  <c r="P59" i="1"/>
  <c r="BI59" i="1" s="1"/>
  <c r="O59" i="1"/>
  <c r="N59" i="1"/>
  <c r="BH59" i="1" s="1"/>
  <c r="M59" i="1"/>
  <c r="L59" i="1"/>
  <c r="BK59" i="1" s="1"/>
  <c r="K59" i="1"/>
  <c r="J59" i="1"/>
  <c r="BJ59" i="1" s="1"/>
  <c r="I59" i="1"/>
  <c r="H59" i="1"/>
  <c r="BQ59" i="1" s="1"/>
  <c r="G59" i="1"/>
  <c r="F59" i="1"/>
  <c r="BU58" i="1"/>
  <c r="BQ58" i="1"/>
  <c r="BM58" i="1"/>
  <c r="BK58" i="1"/>
  <c r="BF58" i="1"/>
  <c r="BC58" i="1"/>
  <c r="BB58" i="1"/>
  <c r="BA58" i="1"/>
  <c r="AV58" i="1"/>
  <c r="AU58" i="1"/>
  <c r="AT58" i="1"/>
  <c r="AK58" i="1"/>
  <c r="AJ58" i="1"/>
  <c r="AI58" i="1"/>
  <c r="AH58" i="1"/>
  <c r="AG58" i="1"/>
  <c r="AF58" i="1"/>
  <c r="AE58" i="1"/>
  <c r="AD58" i="1"/>
  <c r="AC58" i="1"/>
  <c r="AB58" i="1"/>
  <c r="BL58" i="1" s="1"/>
  <c r="Q58" i="1"/>
  <c r="P58" i="1"/>
  <c r="BI58" i="1" s="1"/>
  <c r="O58" i="1"/>
  <c r="BH58" i="1" s="1"/>
  <c r="N58" i="1"/>
  <c r="M58" i="1"/>
  <c r="L58" i="1"/>
  <c r="K58" i="1"/>
  <c r="J58" i="1"/>
  <c r="BJ58" i="1" s="1"/>
  <c r="I58" i="1"/>
  <c r="H58" i="1"/>
  <c r="G58" i="1"/>
  <c r="AW58" i="1" s="1"/>
  <c r="F58" i="1"/>
  <c r="AZ58" i="1" s="1"/>
  <c r="BU57" i="1"/>
  <c r="BP57" i="1"/>
  <c r="BM57" i="1"/>
  <c r="BJ57" i="1"/>
  <c r="BF57" i="1"/>
  <c r="BC57" i="1"/>
  <c r="BB57" i="1"/>
  <c r="BA57" i="1"/>
  <c r="AY57" i="1"/>
  <c r="AX57" i="1"/>
  <c r="AV57" i="1"/>
  <c r="AU57" i="1"/>
  <c r="AT57" i="1"/>
  <c r="AK57" i="1"/>
  <c r="AJ57" i="1"/>
  <c r="AI57" i="1"/>
  <c r="AH57" i="1"/>
  <c r="AG57" i="1"/>
  <c r="AF57" i="1"/>
  <c r="AE57" i="1"/>
  <c r="AD57" i="1"/>
  <c r="AC57" i="1"/>
  <c r="AB57" i="1"/>
  <c r="BL57" i="1" s="1"/>
  <c r="Q57" i="1"/>
  <c r="P57" i="1"/>
  <c r="BI57" i="1" s="1"/>
  <c r="O57" i="1"/>
  <c r="N57" i="1"/>
  <c r="BH57" i="1" s="1"/>
  <c r="M57" i="1"/>
  <c r="L57" i="1"/>
  <c r="BK57" i="1" s="1"/>
  <c r="K57" i="1"/>
  <c r="J57" i="1"/>
  <c r="I57" i="1"/>
  <c r="H57" i="1"/>
  <c r="BQ57" i="1" s="1"/>
  <c r="G57" i="1"/>
  <c r="F57" i="1"/>
  <c r="AZ57" i="1" s="1"/>
  <c r="BQ56" i="1"/>
  <c r="BM56" i="1"/>
  <c r="BK56" i="1"/>
  <c r="BF56" i="1"/>
  <c r="BC56" i="1"/>
  <c r="BB56" i="1"/>
  <c r="BA56" i="1"/>
  <c r="AV56" i="1"/>
  <c r="AU56" i="1"/>
  <c r="AT56" i="1"/>
  <c r="AK56" i="1"/>
  <c r="AJ56" i="1"/>
  <c r="AI56" i="1"/>
  <c r="AH56" i="1"/>
  <c r="AG56" i="1"/>
  <c r="AF56" i="1"/>
  <c r="AE56" i="1"/>
  <c r="AD56" i="1"/>
  <c r="AC56" i="1"/>
  <c r="AB56" i="1"/>
  <c r="BL56" i="1" s="1"/>
  <c r="Q56" i="1"/>
  <c r="P56" i="1"/>
  <c r="BI56" i="1" s="1"/>
  <c r="O56" i="1"/>
  <c r="BH56" i="1" s="1"/>
  <c r="N56" i="1"/>
  <c r="M56" i="1"/>
  <c r="L56" i="1"/>
  <c r="K56" i="1"/>
  <c r="J56" i="1"/>
  <c r="BJ56" i="1" s="1"/>
  <c r="I56" i="1"/>
  <c r="H56" i="1"/>
  <c r="G56" i="1"/>
  <c r="AW56" i="1" s="1"/>
  <c r="F56" i="1"/>
  <c r="AZ56" i="1" s="1"/>
  <c r="BU55" i="1"/>
  <c r="BM55" i="1"/>
  <c r="BJ55" i="1"/>
  <c r="BF55" i="1"/>
  <c r="BC55" i="1"/>
  <c r="BB55" i="1"/>
  <c r="BA55" i="1"/>
  <c r="AX55" i="1"/>
  <c r="AV55" i="1"/>
  <c r="AU55" i="1"/>
  <c r="AT55" i="1"/>
  <c r="AK55" i="1"/>
  <c r="AJ55" i="1"/>
  <c r="AI55" i="1"/>
  <c r="AH55" i="1"/>
  <c r="AG55" i="1"/>
  <c r="AF55" i="1"/>
  <c r="AE55" i="1"/>
  <c r="AD55" i="1"/>
  <c r="AC55" i="1"/>
  <c r="AB55" i="1"/>
  <c r="BL55" i="1" s="1"/>
  <c r="Q55" i="1"/>
  <c r="P55" i="1"/>
  <c r="BI55" i="1" s="1"/>
  <c r="O55" i="1"/>
  <c r="BH55" i="1" s="1"/>
  <c r="N55" i="1"/>
  <c r="M55" i="1"/>
  <c r="L55" i="1"/>
  <c r="BK55" i="1" s="1"/>
  <c r="K55" i="1"/>
  <c r="J55" i="1"/>
  <c r="I55" i="1"/>
  <c r="H55" i="1"/>
  <c r="G55" i="1"/>
  <c r="AW55" i="1" s="1"/>
  <c r="F55" i="1"/>
  <c r="BP55" i="1" s="1"/>
  <c r="BU54" i="1"/>
  <c r="BP54" i="1"/>
  <c r="BM54" i="1"/>
  <c r="BJ54" i="1"/>
  <c r="BF54" i="1"/>
  <c r="BC54" i="1"/>
  <c r="BB54" i="1"/>
  <c r="BA54" i="1"/>
  <c r="AY54" i="1"/>
  <c r="AX54" i="1"/>
  <c r="AV54" i="1"/>
  <c r="AU54" i="1"/>
  <c r="AT54" i="1"/>
  <c r="AK54" i="1"/>
  <c r="AJ54" i="1"/>
  <c r="AI54" i="1"/>
  <c r="AH54" i="1"/>
  <c r="AG54" i="1"/>
  <c r="AF54" i="1"/>
  <c r="AE54" i="1"/>
  <c r="BL54" i="1" s="1"/>
  <c r="AD54" i="1"/>
  <c r="AC54" i="1"/>
  <c r="AB54" i="1"/>
  <c r="Q54" i="1"/>
  <c r="P54" i="1"/>
  <c r="BI54" i="1" s="1"/>
  <c r="O54" i="1"/>
  <c r="N54" i="1"/>
  <c r="BH54" i="1" s="1"/>
  <c r="M54" i="1"/>
  <c r="L54" i="1"/>
  <c r="K54" i="1"/>
  <c r="J54" i="1"/>
  <c r="I54" i="1"/>
  <c r="AZ54" i="1" s="1"/>
  <c r="H54" i="1"/>
  <c r="G54" i="1"/>
  <c r="F54" i="1"/>
  <c r="BU53" i="1"/>
  <c r="BM53" i="1"/>
  <c r="BJ53" i="1"/>
  <c r="BF53" i="1"/>
  <c r="BC53" i="1"/>
  <c r="BB53" i="1"/>
  <c r="BA53" i="1"/>
  <c r="AX53" i="1"/>
  <c r="AV53" i="1"/>
  <c r="AU53" i="1"/>
  <c r="AT53" i="1"/>
  <c r="AK53" i="1"/>
  <c r="AJ53" i="1"/>
  <c r="AI53" i="1"/>
  <c r="AH53" i="1"/>
  <c r="AG53" i="1"/>
  <c r="AF53" i="1"/>
  <c r="AE53" i="1"/>
  <c r="AD53" i="1"/>
  <c r="AC53" i="1"/>
  <c r="AB53" i="1"/>
  <c r="BL53" i="1" s="1"/>
  <c r="Q53" i="1"/>
  <c r="P53" i="1"/>
  <c r="BI53" i="1" s="1"/>
  <c r="O53" i="1"/>
  <c r="BH53" i="1" s="1"/>
  <c r="N53" i="1"/>
  <c r="M53" i="1"/>
  <c r="L53" i="1"/>
  <c r="BK53" i="1" s="1"/>
  <c r="K53" i="1"/>
  <c r="J53" i="1"/>
  <c r="I53" i="1"/>
  <c r="H53" i="1"/>
  <c r="G53" i="1"/>
  <c r="AW53" i="1" s="1"/>
  <c r="F53" i="1"/>
  <c r="AZ53" i="1" s="1"/>
  <c r="BU52" i="1"/>
  <c r="BP52" i="1"/>
  <c r="BM52" i="1"/>
  <c r="BJ52" i="1"/>
  <c r="BF52" i="1"/>
  <c r="BC52" i="1"/>
  <c r="BB52" i="1"/>
  <c r="BA52" i="1"/>
  <c r="AY52" i="1"/>
  <c r="AX52" i="1"/>
  <c r="AV52" i="1"/>
  <c r="AU52" i="1"/>
  <c r="AT52" i="1"/>
  <c r="AK52" i="1"/>
  <c r="AJ52" i="1"/>
  <c r="AI52" i="1"/>
  <c r="AH52" i="1"/>
  <c r="AG52" i="1"/>
  <c r="AF52" i="1"/>
  <c r="AE52" i="1"/>
  <c r="BL52" i="1" s="1"/>
  <c r="AD52" i="1"/>
  <c r="AC52" i="1"/>
  <c r="AB52" i="1"/>
  <c r="Q52" i="1"/>
  <c r="P52" i="1"/>
  <c r="BI52" i="1" s="1"/>
  <c r="O52" i="1"/>
  <c r="N52" i="1"/>
  <c r="BH52" i="1" s="1"/>
  <c r="M52" i="1"/>
  <c r="L52" i="1"/>
  <c r="K52" i="1"/>
  <c r="J52" i="1"/>
  <c r="I52" i="1"/>
  <c r="AZ52" i="1" s="1"/>
  <c r="H52" i="1"/>
  <c r="G52" i="1"/>
  <c r="F52" i="1"/>
  <c r="BU51" i="1"/>
  <c r="BM51" i="1"/>
  <c r="BJ51" i="1"/>
  <c r="BF51" i="1"/>
  <c r="BC51" i="1"/>
  <c r="BB51" i="1"/>
  <c r="BA51" i="1"/>
  <c r="AX51" i="1"/>
  <c r="AV51" i="1"/>
  <c r="AU51" i="1"/>
  <c r="AT51" i="1"/>
  <c r="AK51" i="1"/>
  <c r="AJ51" i="1"/>
  <c r="AI51" i="1"/>
  <c r="AH51" i="1"/>
  <c r="AG51" i="1"/>
  <c r="AF51" i="1"/>
  <c r="AE51" i="1"/>
  <c r="AD51" i="1"/>
  <c r="AC51" i="1"/>
  <c r="AB51" i="1"/>
  <c r="BL51" i="1" s="1"/>
  <c r="Q51" i="1"/>
  <c r="P51" i="1"/>
  <c r="BI51" i="1" s="1"/>
  <c r="O51" i="1"/>
  <c r="BH51" i="1" s="1"/>
  <c r="N51" i="1"/>
  <c r="M51" i="1"/>
  <c r="L51" i="1"/>
  <c r="BK51" i="1" s="1"/>
  <c r="K51" i="1"/>
  <c r="J51" i="1"/>
  <c r="I51" i="1"/>
  <c r="H51" i="1"/>
  <c r="BQ51" i="1" s="1"/>
  <c r="G51" i="1"/>
  <c r="AW51" i="1" s="1"/>
  <c r="F51" i="1"/>
  <c r="AZ51" i="1" s="1"/>
  <c r="BU50" i="1"/>
  <c r="BM50" i="1"/>
  <c r="BF50" i="1"/>
  <c r="BC50" i="1"/>
  <c r="BB50" i="1"/>
  <c r="BA50" i="1"/>
  <c r="AV50" i="1"/>
  <c r="AU50" i="1"/>
  <c r="AT50" i="1"/>
  <c r="AK50" i="1"/>
  <c r="AJ50" i="1"/>
  <c r="AI50" i="1"/>
  <c r="AH50" i="1"/>
  <c r="AG50" i="1"/>
  <c r="AF50" i="1"/>
  <c r="AE50" i="1"/>
  <c r="AD50" i="1"/>
  <c r="AC50" i="1"/>
  <c r="AB50" i="1"/>
  <c r="BL50" i="1" s="1"/>
  <c r="Q50" i="1"/>
  <c r="BI50" i="1" s="1"/>
  <c r="P50" i="1"/>
  <c r="O50" i="1"/>
  <c r="N50" i="1"/>
  <c r="BH50" i="1" s="1"/>
  <c r="M50" i="1"/>
  <c r="L50" i="1"/>
  <c r="BK50" i="1" s="1"/>
  <c r="K50" i="1"/>
  <c r="J50" i="1"/>
  <c r="BJ50" i="1" s="1"/>
  <c r="I50" i="1"/>
  <c r="H50" i="1"/>
  <c r="BQ50" i="1" s="1"/>
  <c r="G50" i="1"/>
  <c r="F50" i="1"/>
  <c r="AY50" i="1" s="1"/>
  <c r="BM49" i="1"/>
  <c r="BH49" i="1"/>
  <c r="BF49" i="1"/>
  <c r="BC49" i="1"/>
  <c r="BB49" i="1"/>
  <c r="BA49" i="1"/>
  <c r="AX49" i="1"/>
  <c r="AV49" i="1"/>
  <c r="AU49" i="1"/>
  <c r="AT49" i="1"/>
  <c r="AK49" i="1"/>
  <c r="AJ49" i="1"/>
  <c r="AI49" i="1"/>
  <c r="AH49" i="1"/>
  <c r="AG49" i="1"/>
  <c r="AF49" i="1"/>
  <c r="AE49" i="1"/>
  <c r="AD49" i="1"/>
  <c r="BL49" i="1" s="1"/>
  <c r="AC49" i="1"/>
  <c r="AB49" i="1"/>
  <c r="Q49" i="1"/>
  <c r="P49" i="1"/>
  <c r="BI49" i="1" s="1"/>
  <c r="O49" i="1"/>
  <c r="N49" i="1"/>
  <c r="M49" i="1"/>
  <c r="L49" i="1"/>
  <c r="BK49" i="1" s="1"/>
  <c r="K49" i="1"/>
  <c r="J49" i="1"/>
  <c r="BJ49" i="1" s="1"/>
  <c r="I49" i="1"/>
  <c r="H49" i="1"/>
  <c r="BQ49" i="1" s="1"/>
  <c r="G49" i="1"/>
  <c r="F49" i="1"/>
  <c r="AW49" i="1" s="1"/>
  <c r="BU48" i="1"/>
  <c r="BM48" i="1"/>
  <c r="BH48" i="1"/>
  <c r="BF48" i="1"/>
  <c r="BC48" i="1"/>
  <c r="BB48" i="1"/>
  <c r="BA48" i="1"/>
  <c r="AX48" i="1"/>
  <c r="AV48" i="1"/>
  <c r="AU48" i="1"/>
  <c r="AT48" i="1"/>
  <c r="AK48" i="1"/>
  <c r="AJ48" i="1"/>
  <c r="AI48" i="1"/>
  <c r="AH48" i="1"/>
  <c r="AG48" i="1"/>
  <c r="AF48" i="1"/>
  <c r="AE48" i="1"/>
  <c r="AD48" i="1"/>
  <c r="BL48" i="1" s="1"/>
  <c r="AC48" i="1"/>
  <c r="AB48" i="1"/>
  <c r="Q48" i="1"/>
  <c r="P48" i="1"/>
  <c r="BI48" i="1" s="1"/>
  <c r="O48" i="1"/>
  <c r="N48" i="1"/>
  <c r="M48" i="1"/>
  <c r="L48" i="1"/>
  <c r="BK48" i="1" s="1"/>
  <c r="K48" i="1"/>
  <c r="J48" i="1"/>
  <c r="BJ48" i="1" s="1"/>
  <c r="I48" i="1"/>
  <c r="H48" i="1"/>
  <c r="BQ48" i="1" s="1"/>
  <c r="G48" i="1"/>
  <c r="F48" i="1"/>
  <c r="BP48" i="1" s="1"/>
  <c r="BG48" i="1" s="1"/>
  <c r="BU47" i="1"/>
  <c r="BM47" i="1"/>
  <c r="BF47" i="1"/>
  <c r="BC47" i="1"/>
  <c r="BB47" i="1"/>
  <c r="BA47" i="1"/>
  <c r="AV47" i="1"/>
  <c r="AU47" i="1"/>
  <c r="AT47" i="1"/>
  <c r="AK47" i="1"/>
  <c r="AJ47" i="1"/>
  <c r="AI47" i="1"/>
  <c r="AH47" i="1"/>
  <c r="AG47" i="1"/>
  <c r="AF47" i="1"/>
  <c r="AE47" i="1"/>
  <c r="AD47" i="1"/>
  <c r="AC47" i="1"/>
  <c r="AB47" i="1"/>
  <c r="BL47" i="1" s="1"/>
  <c r="Q47" i="1"/>
  <c r="P47" i="1"/>
  <c r="BI47" i="1" s="1"/>
  <c r="O47" i="1"/>
  <c r="N47" i="1"/>
  <c r="BH47" i="1" s="1"/>
  <c r="M47" i="1"/>
  <c r="L47" i="1"/>
  <c r="BK47" i="1" s="1"/>
  <c r="K47" i="1"/>
  <c r="J47" i="1"/>
  <c r="BJ47" i="1" s="1"/>
  <c r="I47" i="1"/>
  <c r="H47" i="1"/>
  <c r="BQ47" i="1" s="1"/>
  <c r="G47" i="1"/>
  <c r="F47" i="1"/>
  <c r="AY47" i="1" s="1"/>
  <c r="BU46" i="1"/>
  <c r="BM46" i="1"/>
  <c r="BH46" i="1"/>
  <c r="BF46" i="1"/>
  <c r="BC46" i="1"/>
  <c r="BB46" i="1"/>
  <c r="BA46" i="1"/>
  <c r="AX46" i="1"/>
  <c r="AV46" i="1"/>
  <c r="AU46" i="1"/>
  <c r="AT46" i="1"/>
  <c r="AK46" i="1"/>
  <c r="AJ46" i="1"/>
  <c r="AI46" i="1"/>
  <c r="AH46" i="1"/>
  <c r="AG46" i="1"/>
  <c r="AF46" i="1"/>
  <c r="AE46" i="1"/>
  <c r="AD46" i="1"/>
  <c r="BL46" i="1" s="1"/>
  <c r="AC46" i="1"/>
  <c r="AB46" i="1"/>
  <c r="Q46" i="1"/>
  <c r="P46" i="1"/>
  <c r="BI46" i="1" s="1"/>
  <c r="O46" i="1"/>
  <c r="N46" i="1"/>
  <c r="M46" i="1"/>
  <c r="L46" i="1"/>
  <c r="BK46" i="1" s="1"/>
  <c r="K46" i="1"/>
  <c r="J46" i="1"/>
  <c r="BJ46" i="1" s="1"/>
  <c r="I46" i="1"/>
  <c r="H46" i="1"/>
  <c r="BQ46" i="1" s="1"/>
  <c r="G46" i="1"/>
  <c r="F46" i="1"/>
  <c r="AW46" i="1" s="1"/>
  <c r="BU45" i="1"/>
  <c r="BM45" i="1"/>
  <c r="BF45" i="1"/>
  <c r="BC45" i="1"/>
  <c r="BB45" i="1"/>
  <c r="BA45" i="1"/>
  <c r="AV45" i="1"/>
  <c r="AU45" i="1"/>
  <c r="AT45" i="1"/>
  <c r="AK45" i="1"/>
  <c r="AJ45" i="1"/>
  <c r="AI45" i="1"/>
  <c r="AH45" i="1"/>
  <c r="AG45" i="1"/>
  <c r="AF45" i="1"/>
  <c r="AE45" i="1"/>
  <c r="AD45" i="1"/>
  <c r="AC45" i="1"/>
  <c r="AB45" i="1"/>
  <c r="BL45" i="1" s="1"/>
  <c r="Q45" i="1"/>
  <c r="P45" i="1"/>
  <c r="BI45" i="1" s="1"/>
  <c r="O45" i="1"/>
  <c r="N45" i="1"/>
  <c r="BH45" i="1" s="1"/>
  <c r="M45" i="1"/>
  <c r="L45" i="1"/>
  <c r="BK45" i="1" s="1"/>
  <c r="K45" i="1"/>
  <c r="J45" i="1"/>
  <c r="BJ45" i="1" s="1"/>
  <c r="I45" i="1"/>
  <c r="H45" i="1"/>
  <c r="BQ45" i="1" s="1"/>
  <c r="G45" i="1"/>
  <c r="F45" i="1"/>
  <c r="AY45" i="1" s="1"/>
  <c r="BU44" i="1"/>
  <c r="BM44" i="1"/>
  <c r="BH44" i="1"/>
  <c r="BF44" i="1"/>
  <c r="BC44" i="1"/>
  <c r="BB44" i="1"/>
  <c r="BA44" i="1"/>
  <c r="AX44" i="1"/>
  <c r="AV44" i="1"/>
  <c r="AU44" i="1"/>
  <c r="AT44" i="1"/>
  <c r="AK44" i="1"/>
  <c r="AJ44" i="1"/>
  <c r="AI44" i="1"/>
  <c r="AH44" i="1"/>
  <c r="AG44" i="1"/>
  <c r="AF44" i="1"/>
  <c r="AE44" i="1"/>
  <c r="AD44" i="1"/>
  <c r="BL44" i="1" s="1"/>
  <c r="AC44" i="1"/>
  <c r="AB44" i="1"/>
  <c r="Q44" i="1"/>
  <c r="P44" i="1"/>
  <c r="BI44" i="1" s="1"/>
  <c r="O44" i="1"/>
  <c r="N44" i="1"/>
  <c r="M44" i="1"/>
  <c r="L44" i="1"/>
  <c r="BK44" i="1" s="1"/>
  <c r="K44" i="1"/>
  <c r="J44" i="1"/>
  <c r="BJ44" i="1" s="1"/>
  <c r="I44" i="1"/>
  <c r="H44" i="1"/>
  <c r="G44" i="1"/>
  <c r="F44" i="1"/>
  <c r="AW44" i="1" s="1"/>
  <c r="BU43" i="1"/>
  <c r="BM43" i="1"/>
  <c r="BF43" i="1"/>
  <c r="BC43" i="1"/>
  <c r="BB43" i="1"/>
  <c r="BA43" i="1"/>
  <c r="AV43" i="1"/>
  <c r="AU43" i="1"/>
  <c r="AT43" i="1"/>
  <c r="AK43" i="1"/>
  <c r="AJ43" i="1"/>
  <c r="AI43" i="1"/>
  <c r="AH43" i="1"/>
  <c r="AG43" i="1"/>
  <c r="AF43" i="1"/>
  <c r="AE43" i="1"/>
  <c r="AD43" i="1"/>
  <c r="AC43" i="1"/>
  <c r="AB43" i="1"/>
  <c r="BL43" i="1" s="1"/>
  <c r="Q43" i="1"/>
  <c r="P43" i="1"/>
  <c r="BI43" i="1" s="1"/>
  <c r="O43" i="1"/>
  <c r="N43" i="1"/>
  <c r="BH43" i="1" s="1"/>
  <c r="M43" i="1"/>
  <c r="L43" i="1"/>
  <c r="BK43" i="1" s="1"/>
  <c r="K43" i="1"/>
  <c r="J43" i="1"/>
  <c r="BJ43" i="1" s="1"/>
  <c r="I43" i="1"/>
  <c r="H43" i="1"/>
  <c r="G43" i="1"/>
  <c r="F43" i="1"/>
  <c r="AY43" i="1" s="1"/>
  <c r="BM42" i="1"/>
  <c r="BH42" i="1"/>
  <c r="BF42" i="1"/>
  <c r="BC42" i="1"/>
  <c r="BB42" i="1"/>
  <c r="BA42" i="1"/>
  <c r="AX42" i="1"/>
  <c r="AV42" i="1"/>
  <c r="AU42" i="1"/>
  <c r="AT42" i="1"/>
  <c r="AT4" i="1" s="1"/>
  <c r="AK42" i="1"/>
  <c r="AJ42" i="1"/>
  <c r="AI42" i="1"/>
  <c r="AH42" i="1"/>
  <c r="AG42" i="1"/>
  <c r="AF42" i="1"/>
  <c r="AE42" i="1"/>
  <c r="AD42" i="1"/>
  <c r="BL42" i="1" s="1"/>
  <c r="AC42" i="1"/>
  <c r="AB42" i="1"/>
  <c r="Q42" i="1"/>
  <c r="P42" i="1"/>
  <c r="BI42" i="1" s="1"/>
  <c r="O42" i="1"/>
  <c r="N42" i="1"/>
  <c r="M42" i="1"/>
  <c r="L42" i="1"/>
  <c r="BK42" i="1" s="1"/>
  <c r="K42" i="1"/>
  <c r="J42" i="1"/>
  <c r="BJ42" i="1" s="1"/>
  <c r="I42" i="1"/>
  <c r="H42" i="1"/>
  <c r="G42" i="1"/>
  <c r="F42" i="1"/>
  <c r="AW42" i="1" s="1"/>
  <c r="BU41" i="1"/>
  <c r="BM41" i="1"/>
  <c r="BF41" i="1"/>
  <c r="BC41" i="1"/>
  <c r="BB41" i="1"/>
  <c r="BA41" i="1"/>
  <c r="AY41" i="1"/>
  <c r="AV41" i="1"/>
  <c r="AU41" i="1"/>
  <c r="AT41" i="1"/>
  <c r="AK41" i="1"/>
  <c r="AJ41" i="1"/>
  <c r="AI41" i="1"/>
  <c r="AH41" i="1"/>
  <c r="AG41" i="1"/>
  <c r="AF41" i="1"/>
  <c r="AE41" i="1"/>
  <c r="AD41" i="1"/>
  <c r="AC41" i="1"/>
  <c r="BL41" i="1" s="1"/>
  <c r="AB41" i="1"/>
  <c r="Q41" i="1"/>
  <c r="BI41" i="1" s="1"/>
  <c r="P41" i="1"/>
  <c r="O41" i="1"/>
  <c r="BH41" i="1" s="1"/>
  <c r="N41" i="1"/>
  <c r="M41" i="1"/>
  <c r="BK41" i="1" s="1"/>
  <c r="L41" i="1"/>
  <c r="K41" i="1"/>
  <c r="J41" i="1"/>
  <c r="BJ41" i="1" s="1"/>
  <c r="I41" i="1"/>
  <c r="H41" i="1"/>
  <c r="BQ41" i="1" s="1"/>
  <c r="G41" i="1"/>
  <c r="AX41" i="1" s="1"/>
  <c r="F41" i="1"/>
  <c r="AZ41" i="1" s="1"/>
  <c r="BU40" i="1"/>
  <c r="BQ40" i="1"/>
  <c r="BM40" i="1"/>
  <c r="BK40" i="1"/>
  <c r="BF40" i="1"/>
  <c r="BC40" i="1"/>
  <c r="BB40" i="1"/>
  <c r="BA40" i="1"/>
  <c r="AV40" i="1"/>
  <c r="AU40" i="1"/>
  <c r="AT40" i="1"/>
  <c r="AK40" i="1"/>
  <c r="AJ40" i="1"/>
  <c r="AI40" i="1"/>
  <c r="AH40" i="1"/>
  <c r="AG40" i="1"/>
  <c r="AF40" i="1"/>
  <c r="AE40" i="1"/>
  <c r="AD40" i="1"/>
  <c r="AC40" i="1"/>
  <c r="AB40" i="1"/>
  <c r="BL40" i="1" s="1"/>
  <c r="Q40" i="1"/>
  <c r="BI40" i="1" s="1"/>
  <c r="P40" i="1"/>
  <c r="O40" i="1"/>
  <c r="N40" i="1"/>
  <c r="BH40" i="1" s="1"/>
  <c r="M40" i="1"/>
  <c r="L40" i="1"/>
  <c r="K40" i="1"/>
  <c r="J40" i="1"/>
  <c r="BJ40" i="1" s="1"/>
  <c r="I40" i="1"/>
  <c r="H40" i="1"/>
  <c r="G40" i="1"/>
  <c r="AY40" i="1" s="1"/>
  <c r="F40" i="1"/>
  <c r="BP40" i="1" s="1"/>
  <c r="BG40" i="1" s="1"/>
  <c r="BU39" i="1"/>
  <c r="BM39" i="1"/>
  <c r="BF39" i="1"/>
  <c r="BC39" i="1"/>
  <c r="BB39" i="1"/>
  <c r="BA39" i="1"/>
  <c r="AY39" i="1"/>
  <c r="AV39" i="1"/>
  <c r="AU39" i="1"/>
  <c r="AT39" i="1"/>
  <c r="AK39" i="1"/>
  <c r="AJ39" i="1"/>
  <c r="AI39" i="1"/>
  <c r="AH39" i="1"/>
  <c r="AG39" i="1"/>
  <c r="AF39" i="1"/>
  <c r="AE39" i="1"/>
  <c r="AD39" i="1"/>
  <c r="AC39" i="1"/>
  <c r="BL39" i="1" s="1"/>
  <c r="AB39" i="1"/>
  <c r="Q39" i="1"/>
  <c r="BI39" i="1" s="1"/>
  <c r="P39" i="1"/>
  <c r="O39" i="1"/>
  <c r="BH39" i="1" s="1"/>
  <c r="N39" i="1"/>
  <c r="M39" i="1"/>
  <c r="BK39" i="1" s="1"/>
  <c r="L39" i="1"/>
  <c r="K39" i="1"/>
  <c r="J39" i="1"/>
  <c r="BJ39" i="1" s="1"/>
  <c r="I39" i="1"/>
  <c r="BQ39" i="1" s="1"/>
  <c r="H39" i="1"/>
  <c r="G39" i="1"/>
  <c r="AX39" i="1" s="1"/>
  <c r="F39" i="1"/>
  <c r="BU38" i="1"/>
  <c r="BQ38" i="1"/>
  <c r="BM38" i="1"/>
  <c r="BK38" i="1"/>
  <c r="BF38" i="1"/>
  <c r="BC38" i="1"/>
  <c r="BB38" i="1"/>
  <c r="BA38" i="1"/>
  <c r="AV38" i="1"/>
  <c r="AU38" i="1"/>
  <c r="AT38" i="1"/>
  <c r="AK38" i="1"/>
  <c r="AJ38" i="1"/>
  <c r="AI38" i="1"/>
  <c r="AH38" i="1"/>
  <c r="AG38" i="1"/>
  <c r="AF38" i="1"/>
  <c r="AE38" i="1"/>
  <c r="AD38" i="1"/>
  <c r="AC38" i="1"/>
  <c r="AB38" i="1"/>
  <c r="BL38" i="1" s="1"/>
  <c r="Q38" i="1"/>
  <c r="BI38" i="1" s="1"/>
  <c r="P38" i="1"/>
  <c r="O38" i="1"/>
  <c r="N38" i="1"/>
  <c r="BH38" i="1" s="1"/>
  <c r="M38" i="1"/>
  <c r="L38" i="1"/>
  <c r="K38" i="1"/>
  <c r="J38" i="1"/>
  <c r="BJ38" i="1" s="1"/>
  <c r="I38" i="1"/>
  <c r="H38" i="1"/>
  <c r="G38" i="1"/>
  <c r="AY38" i="1" s="1"/>
  <c r="F38" i="1"/>
  <c r="BU37" i="1"/>
  <c r="BM37" i="1"/>
  <c r="BF37" i="1"/>
  <c r="BC37" i="1"/>
  <c r="BB37" i="1"/>
  <c r="BA37" i="1"/>
  <c r="AY37" i="1"/>
  <c r="AV37" i="1"/>
  <c r="AU37" i="1"/>
  <c r="AT37" i="1"/>
  <c r="AK37" i="1"/>
  <c r="AJ37" i="1"/>
  <c r="AI37" i="1"/>
  <c r="AH37" i="1"/>
  <c r="AG37" i="1"/>
  <c r="AF37" i="1"/>
  <c r="AE37" i="1"/>
  <c r="AD37" i="1"/>
  <c r="AC37" i="1"/>
  <c r="BL37" i="1" s="1"/>
  <c r="AB37" i="1"/>
  <c r="Q37" i="1"/>
  <c r="BI37" i="1" s="1"/>
  <c r="P37" i="1"/>
  <c r="O37" i="1"/>
  <c r="BH37" i="1" s="1"/>
  <c r="N37" i="1"/>
  <c r="M37" i="1"/>
  <c r="BK37" i="1" s="1"/>
  <c r="L37" i="1"/>
  <c r="K37" i="1"/>
  <c r="J37" i="1"/>
  <c r="BJ37" i="1" s="1"/>
  <c r="I37" i="1"/>
  <c r="BQ37" i="1" s="1"/>
  <c r="H37" i="1"/>
  <c r="G37" i="1"/>
  <c r="AX37" i="1" s="1"/>
  <c r="F37" i="1"/>
  <c r="BU36" i="1"/>
  <c r="BQ36" i="1"/>
  <c r="BM36" i="1"/>
  <c r="BK36" i="1"/>
  <c r="BF36" i="1"/>
  <c r="BC36" i="1"/>
  <c r="BB36" i="1"/>
  <c r="BA36" i="1"/>
  <c r="AV36" i="1"/>
  <c r="AU36" i="1"/>
  <c r="AT36" i="1"/>
  <c r="AK36" i="1"/>
  <c r="AJ36" i="1"/>
  <c r="AI36" i="1"/>
  <c r="AH36" i="1"/>
  <c r="AG36" i="1"/>
  <c r="AF36" i="1"/>
  <c r="AE36" i="1"/>
  <c r="AD36" i="1"/>
  <c r="AC36" i="1"/>
  <c r="AB36" i="1"/>
  <c r="BL36" i="1" s="1"/>
  <c r="Q36" i="1"/>
  <c r="BI36" i="1" s="1"/>
  <c r="P36" i="1"/>
  <c r="O36" i="1"/>
  <c r="N36" i="1"/>
  <c r="BH36" i="1" s="1"/>
  <c r="M36" i="1"/>
  <c r="L36" i="1"/>
  <c r="K36" i="1"/>
  <c r="J36" i="1"/>
  <c r="BJ36" i="1" s="1"/>
  <c r="I36" i="1"/>
  <c r="H36" i="1"/>
  <c r="G36" i="1"/>
  <c r="AW36" i="1" s="1"/>
  <c r="F36" i="1"/>
  <c r="BM35" i="1"/>
  <c r="BF35" i="1"/>
  <c r="BC35" i="1"/>
  <c r="BB35" i="1"/>
  <c r="BA35" i="1"/>
  <c r="AY35" i="1"/>
  <c r="AV35" i="1"/>
  <c r="AU35" i="1"/>
  <c r="AT35" i="1"/>
  <c r="AK35" i="1"/>
  <c r="AJ35" i="1"/>
  <c r="AI35" i="1"/>
  <c r="AH35" i="1"/>
  <c r="AG35" i="1"/>
  <c r="AF35" i="1"/>
  <c r="AE35" i="1"/>
  <c r="AD35" i="1"/>
  <c r="AC35" i="1"/>
  <c r="BL35" i="1" s="1"/>
  <c r="AB35" i="1"/>
  <c r="Q35" i="1"/>
  <c r="BI35" i="1" s="1"/>
  <c r="P35" i="1"/>
  <c r="O35" i="1"/>
  <c r="BH35" i="1" s="1"/>
  <c r="N35" i="1"/>
  <c r="M35" i="1"/>
  <c r="BK35" i="1" s="1"/>
  <c r="L35" i="1"/>
  <c r="K35" i="1"/>
  <c r="J35" i="1"/>
  <c r="BJ35" i="1" s="1"/>
  <c r="I35" i="1"/>
  <c r="BQ35" i="1" s="1"/>
  <c r="H35" i="1"/>
  <c r="G35" i="1"/>
  <c r="AX35" i="1" s="1"/>
  <c r="F35" i="1"/>
  <c r="B35" i="1"/>
  <c r="B42" i="1" s="1"/>
  <c r="BU34" i="1"/>
  <c r="BM34" i="1"/>
  <c r="BF34" i="1"/>
  <c r="BC34" i="1"/>
  <c r="BB34" i="1"/>
  <c r="BA34" i="1"/>
  <c r="AY34" i="1"/>
  <c r="AV34" i="1"/>
  <c r="AU34" i="1"/>
  <c r="AT34" i="1"/>
  <c r="AK34" i="1"/>
  <c r="AJ34" i="1"/>
  <c r="AI34" i="1"/>
  <c r="AH34" i="1"/>
  <c r="AG34" i="1"/>
  <c r="AF34" i="1"/>
  <c r="AE34" i="1"/>
  <c r="AD34" i="1"/>
  <c r="AC34" i="1"/>
  <c r="BL34" i="1" s="1"/>
  <c r="AB34" i="1"/>
  <c r="Q34" i="1"/>
  <c r="BI34" i="1" s="1"/>
  <c r="P34" i="1"/>
  <c r="O34" i="1"/>
  <c r="BH34" i="1" s="1"/>
  <c r="N34" i="1"/>
  <c r="M34" i="1"/>
  <c r="BK34" i="1" s="1"/>
  <c r="L34" i="1"/>
  <c r="K34" i="1"/>
  <c r="J34" i="1"/>
  <c r="BJ34" i="1" s="1"/>
  <c r="I34" i="1"/>
  <c r="H34" i="1"/>
  <c r="BQ34" i="1" s="1"/>
  <c r="G34" i="1"/>
  <c r="AX34" i="1" s="1"/>
  <c r="F34" i="1"/>
  <c r="AZ34" i="1" s="1"/>
  <c r="BU33" i="1"/>
  <c r="BQ33" i="1"/>
  <c r="BM33" i="1"/>
  <c r="BK33" i="1"/>
  <c r="BF33" i="1"/>
  <c r="BC33" i="1"/>
  <c r="BB33" i="1"/>
  <c r="BA33" i="1"/>
  <c r="AV33" i="1"/>
  <c r="AU33" i="1"/>
  <c r="AT33" i="1"/>
  <c r="AK33" i="1"/>
  <c r="AJ33" i="1"/>
  <c r="AI33" i="1"/>
  <c r="AH33" i="1"/>
  <c r="AG33" i="1"/>
  <c r="AF33" i="1"/>
  <c r="AE33" i="1"/>
  <c r="AD33" i="1"/>
  <c r="AC33" i="1"/>
  <c r="AB33" i="1"/>
  <c r="BL33" i="1" s="1"/>
  <c r="Q33" i="1"/>
  <c r="BI33" i="1" s="1"/>
  <c r="P33" i="1"/>
  <c r="O33" i="1"/>
  <c r="N33" i="1"/>
  <c r="BH33" i="1" s="1"/>
  <c r="M33" i="1"/>
  <c r="L33" i="1"/>
  <c r="K33" i="1"/>
  <c r="J33" i="1"/>
  <c r="BJ33" i="1" s="1"/>
  <c r="I33" i="1"/>
  <c r="H33" i="1"/>
  <c r="G33" i="1"/>
  <c r="AY33" i="1" s="1"/>
  <c r="F33" i="1"/>
  <c r="BP33" i="1" s="1"/>
  <c r="BG33" i="1" s="1"/>
  <c r="BU32" i="1"/>
  <c r="BM32" i="1"/>
  <c r="BF32" i="1"/>
  <c r="BC32" i="1"/>
  <c r="BB32" i="1"/>
  <c r="BA32" i="1"/>
  <c r="AY32" i="1"/>
  <c r="AV32" i="1"/>
  <c r="AU32" i="1"/>
  <c r="AT32" i="1"/>
  <c r="AK32" i="1"/>
  <c r="AJ32" i="1"/>
  <c r="AI32" i="1"/>
  <c r="AH32" i="1"/>
  <c r="AG32" i="1"/>
  <c r="AF32" i="1"/>
  <c r="AE32" i="1"/>
  <c r="AD32" i="1"/>
  <c r="AC32" i="1"/>
  <c r="BL32" i="1" s="1"/>
  <c r="AB32" i="1"/>
  <c r="Q32" i="1"/>
  <c r="BI32" i="1" s="1"/>
  <c r="P32" i="1"/>
  <c r="O32" i="1"/>
  <c r="BH32" i="1" s="1"/>
  <c r="N32" i="1"/>
  <c r="M32" i="1"/>
  <c r="BK32" i="1" s="1"/>
  <c r="L32" i="1"/>
  <c r="K32" i="1"/>
  <c r="J32" i="1"/>
  <c r="BJ32" i="1" s="1"/>
  <c r="I32" i="1"/>
  <c r="BQ32" i="1" s="1"/>
  <c r="H32" i="1"/>
  <c r="G32" i="1"/>
  <c r="AX32" i="1" s="1"/>
  <c r="F32" i="1"/>
  <c r="BP32" i="1" s="1"/>
  <c r="BU31" i="1"/>
  <c r="BQ31" i="1"/>
  <c r="BM31" i="1"/>
  <c r="BK31" i="1"/>
  <c r="BF31" i="1"/>
  <c r="BC31" i="1"/>
  <c r="BB31" i="1"/>
  <c r="BA31" i="1"/>
  <c r="AV31" i="1"/>
  <c r="AU31" i="1"/>
  <c r="AT31" i="1"/>
  <c r="AK31" i="1"/>
  <c r="AJ31" i="1"/>
  <c r="AI31" i="1"/>
  <c r="AH31" i="1"/>
  <c r="AG31" i="1"/>
  <c r="AF31" i="1"/>
  <c r="AE31" i="1"/>
  <c r="AD31" i="1"/>
  <c r="AC31" i="1"/>
  <c r="AB31" i="1"/>
  <c r="BL31" i="1" s="1"/>
  <c r="Q31" i="1"/>
  <c r="BI31" i="1" s="1"/>
  <c r="P31" i="1"/>
  <c r="O31" i="1"/>
  <c r="N31" i="1"/>
  <c r="BH31" i="1" s="1"/>
  <c r="M31" i="1"/>
  <c r="L31" i="1"/>
  <c r="K31" i="1"/>
  <c r="J31" i="1"/>
  <c r="BJ31" i="1" s="1"/>
  <c r="I31" i="1"/>
  <c r="H31" i="1"/>
  <c r="G31" i="1"/>
  <c r="AY31" i="1" s="1"/>
  <c r="F31" i="1"/>
  <c r="BP31" i="1" s="1"/>
  <c r="BG31" i="1" s="1"/>
  <c r="BU30" i="1"/>
  <c r="BM30" i="1"/>
  <c r="BF30" i="1"/>
  <c r="BC30" i="1"/>
  <c r="BB30" i="1"/>
  <c r="BA30" i="1"/>
  <c r="AY30" i="1"/>
  <c r="AV30" i="1"/>
  <c r="AU30" i="1"/>
  <c r="AT30" i="1"/>
  <c r="AK30" i="1"/>
  <c r="AJ30" i="1"/>
  <c r="AI30" i="1"/>
  <c r="AH30" i="1"/>
  <c r="AG30" i="1"/>
  <c r="AF30" i="1"/>
  <c r="AE30" i="1"/>
  <c r="AD30" i="1"/>
  <c r="AC30" i="1"/>
  <c r="BL30" i="1" s="1"/>
  <c r="AB30" i="1"/>
  <c r="Q30" i="1"/>
  <c r="BI30" i="1" s="1"/>
  <c r="P30" i="1"/>
  <c r="O30" i="1"/>
  <c r="BH30" i="1" s="1"/>
  <c r="N30" i="1"/>
  <c r="M30" i="1"/>
  <c r="BK30" i="1" s="1"/>
  <c r="L30" i="1"/>
  <c r="K30" i="1"/>
  <c r="J30" i="1"/>
  <c r="BJ30" i="1" s="1"/>
  <c r="I30" i="1"/>
  <c r="H30" i="1"/>
  <c r="G30" i="1"/>
  <c r="AX30" i="1" s="1"/>
  <c r="F30" i="1"/>
  <c r="BP30" i="1" s="1"/>
  <c r="BU29" i="1"/>
  <c r="BM29" i="1"/>
  <c r="BK29" i="1"/>
  <c r="BF29" i="1"/>
  <c r="BC29" i="1"/>
  <c r="BB29" i="1"/>
  <c r="BA29" i="1"/>
  <c r="AV29" i="1"/>
  <c r="AU29" i="1"/>
  <c r="AT29" i="1"/>
  <c r="AK29" i="1"/>
  <c r="AJ29" i="1"/>
  <c r="AI29" i="1"/>
  <c r="AH29" i="1"/>
  <c r="AG29" i="1"/>
  <c r="AF29" i="1"/>
  <c r="AE29" i="1"/>
  <c r="AD29" i="1"/>
  <c r="AC29" i="1"/>
  <c r="AB29" i="1"/>
  <c r="BL29" i="1" s="1"/>
  <c r="Q29" i="1"/>
  <c r="BI29" i="1" s="1"/>
  <c r="P29" i="1"/>
  <c r="O29" i="1"/>
  <c r="N29" i="1"/>
  <c r="BH29" i="1" s="1"/>
  <c r="M29" i="1"/>
  <c r="L29" i="1"/>
  <c r="K29" i="1"/>
  <c r="J29" i="1"/>
  <c r="BJ29" i="1" s="1"/>
  <c r="I29" i="1"/>
  <c r="H29" i="1"/>
  <c r="G29" i="1"/>
  <c r="AY29" i="1" s="1"/>
  <c r="F29" i="1"/>
  <c r="BP29" i="1" s="1"/>
  <c r="BM28" i="1"/>
  <c r="BF28" i="1"/>
  <c r="BC28" i="1"/>
  <c r="BB28" i="1"/>
  <c r="BA28" i="1"/>
  <c r="AY28" i="1"/>
  <c r="AV28" i="1"/>
  <c r="AU28" i="1"/>
  <c r="AT28" i="1"/>
  <c r="AK28" i="1"/>
  <c r="AJ28" i="1"/>
  <c r="AI28" i="1"/>
  <c r="AH28" i="1"/>
  <c r="AG28" i="1"/>
  <c r="AF28" i="1"/>
  <c r="AE28" i="1"/>
  <c r="AD28" i="1"/>
  <c r="AC28" i="1"/>
  <c r="BL28" i="1" s="1"/>
  <c r="AB28" i="1"/>
  <c r="Q28" i="1"/>
  <c r="BI28" i="1" s="1"/>
  <c r="P28" i="1"/>
  <c r="O28" i="1"/>
  <c r="BH28" i="1" s="1"/>
  <c r="N28" i="1"/>
  <c r="M28" i="1"/>
  <c r="BK28" i="1" s="1"/>
  <c r="L28" i="1"/>
  <c r="K28" i="1"/>
  <c r="J28" i="1"/>
  <c r="BJ28" i="1" s="1"/>
  <c r="I28" i="1"/>
  <c r="BQ28" i="1" s="1"/>
  <c r="H28" i="1"/>
  <c r="G28" i="1"/>
  <c r="AX28" i="1" s="1"/>
  <c r="F28" i="1"/>
  <c r="BP28" i="1" s="1"/>
  <c r="BU27" i="1"/>
  <c r="BM27" i="1"/>
  <c r="BF27" i="1"/>
  <c r="BC27" i="1"/>
  <c r="BB27" i="1"/>
  <c r="BA27" i="1"/>
  <c r="AY27" i="1"/>
  <c r="AV27" i="1"/>
  <c r="AU27" i="1"/>
  <c r="AT27" i="1"/>
  <c r="AK27" i="1"/>
  <c r="AJ27" i="1"/>
  <c r="AI27" i="1"/>
  <c r="AH27" i="1"/>
  <c r="AG27" i="1"/>
  <c r="AF27" i="1"/>
  <c r="AE27" i="1"/>
  <c r="AD27" i="1"/>
  <c r="AC27" i="1"/>
  <c r="BL27" i="1" s="1"/>
  <c r="AB27" i="1"/>
  <c r="Q27" i="1"/>
  <c r="BI27" i="1" s="1"/>
  <c r="P27" i="1"/>
  <c r="O27" i="1"/>
  <c r="BH27" i="1" s="1"/>
  <c r="N27" i="1"/>
  <c r="M27" i="1"/>
  <c r="BK27" i="1" s="1"/>
  <c r="L27" i="1"/>
  <c r="K27" i="1"/>
  <c r="J27" i="1"/>
  <c r="BJ27" i="1" s="1"/>
  <c r="I27" i="1"/>
  <c r="H27" i="1"/>
  <c r="BQ27" i="1" s="1"/>
  <c r="G27" i="1"/>
  <c r="AX27" i="1" s="1"/>
  <c r="F27" i="1"/>
  <c r="AZ27" i="1" s="1"/>
  <c r="BU26" i="1"/>
  <c r="BQ26" i="1"/>
  <c r="BM26" i="1"/>
  <c r="BK26" i="1"/>
  <c r="BF26" i="1"/>
  <c r="BC26" i="1"/>
  <c r="BB26" i="1"/>
  <c r="BA26" i="1"/>
  <c r="AV26" i="1"/>
  <c r="AU26" i="1"/>
  <c r="AT26" i="1"/>
  <c r="AK26" i="1"/>
  <c r="AJ26" i="1"/>
  <c r="AI26" i="1"/>
  <c r="AH26" i="1"/>
  <c r="AG26" i="1"/>
  <c r="AF26" i="1"/>
  <c r="AE26" i="1"/>
  <c r="AD26" i="1"/>
  <c r="AC26" i="1"/>
  <c r="AB26" i="1"/>
  <c r="BL26" i="1" s="1"/>
  <c r="Q26" i="1"/>
  <c r="BI26" i="1" s="1"/>
  <c r="P26" i="1"/>
  <c r="O26" i="1"/>
  <c r="N26" i="1"/>
  <c r="BH26" i="1" s="1"/>
  <c r="M26" i="1"/>
  <c r="L26" i="1"/>
  <c r="K26" i="1"/>
  <c r="J26" i="1"/>
  <c r="BJ26" i="1" s="1"/>
  <c r="I26" i="1"/>
  <c r="H26" i="1"/>
  <c r="G26" i="1"/>
  <c r="AY26" i="1" s="1"/>
  <c r="F26" i="1"/>
  <c r="BU25" i="1"/>
  <c r="BM25" i="1"/>
  <c r="BF25" i="1"/>
  <c r="BC25" i="1"/>
  <c r="BB25" i="1"/>
  <c r="BA25" i="1"/>
  <c r="AY25" i="1"/>
  <c r="AV25" i="1"/>
  <c r="AU25" i="1"/>
  <c r="AT25" i="1"/>
  <c r="AK25" i="1"/>
  <c r="AJ25" i="1"/>
  <c r="AI25" i="1"/>
  <c r="AH25" i="1"/>
  <c r="AG25" i="1"/>
  <c r="AF25" i="1"/>
  <c r="AE25" i="1"/>
  <c r="AD25" i="1"/>
  <c r="AC25" i="1"/>
  <c r="BL25" i="1" s="1"/>
  <c r="AB25" i="1"/>
  <c r="Q25" i="1"/>
  <c r="BI25" i="1" s="1"/>
  <c r="P25" i="1"/>
  <c r="O25" i="1"/>
  <c r="BH25" i="1" s="1"/>
  <c r="N25" i="1"/>
  <c r="M25" i="1"/>
  <c r="BK25" i="1" s="1"/>
  <c r="L25" i="1"/>
  <c r="K25" i="1"/>
  <c r="J25" i="1"/>
  <c r="BJ25" i="1" s="1"/>
  <c r="I25" i="1"/>
  <c r="BQ25" i="1" s="1"/>
  <c r="H25" i="1"/>
  <c r="G25" i="1"/>
  <c r="AX25" i="1" s="1"/>
  <c r="F25" i="1"/>
  <c r="BU24" i="1"/>
  <c r="BQ24" i="1"/>
  <c r="BM24" i="1"/>
  <c r="BK24" i="1"/>
  <c r="BF24" i="1"/>
  <c r="BC24" i="1"/>
  <c r="BB24" i="1"/>
  <c r="BA24" i="1"/>
  <c r="AV24" i="1"/>
  <c r="AU24" i="1"/>
  <c r="AT24" i="1"/>
  <c r="AK24" i="1"/>
  <c r="AJ24" i="1"/>
  <c r="AI24" i="1"/>
  <c r="AH24" i="1"/>
  <c r="AG24" i="1"/>
  <c r="AF24" i="1"/>
  <c r="AE24" i="1"/>
  <c r="AD24" i="1"/>
  <c r="AC24" i="1"/>
  <c r="AB24" i="1"/>
  <c r="BL24" i="1" s="1"/>
  <c r="Q24" i="1"/>
  <c r="BI24" i="1" s="1"/>
  <c r="P24" i="1"/>
  <c r="O24" i="1"/>
  <c r="N24" i="1"/>
  <c r="BH24" i="1" s="1"/>
  <c r="M24" i="1"/>
  <c r="L24" i="1"/>
  <c r="K24" i="1"/>
  <c r="J24" i="1"/>
  <c r="BJ24" i="1" s="1"/>
  <c r="I24" i="1"/>
  <c r="H24" i="1"/>
  <c r="G24" i="1"/>
  <c r="AY24" i="1" s="1"/>
  <c r="F24" i="1"/>
  <c r="BP24" i="1" s="1"/>
  <c r="BG24" i="1" s="1"/>
  <c r="BU23" i="1"/>
  <c r="BM23" i="1"/>
  <c r="BF23" i="1"/>
  <c r="BC23" i="1"/>
  <c r="BB23" i="1"/>
  <c r="BA23" i="1"/>
  <c r="AY23" i="1"/>
  <c r="AV23" i="1"/>
  <c r="AU23" i="1"/>
  <c r="AT23" i="1"/>
  <c r="AK23" i="1"/>
  <c r="AJ23" i="1"/>
  <c r="AI23" i="1"/>
  <c r="AH23" i="1"/>
  <c r="AG23" i="1"/>
  <c r="AF23" i="1"/>
  <c r="AE23" i="1"/>
  <c r="AD23" i="1"/>
  <c r="AC23" i="1"/>
  <c r="BL23" i="1" s="1"/>
  <c r="AB23" i="1"/>
  <c r="Q23" i="1"/>
  <c r="BI23" i="1" s="1"/>
  <c r="P23" i="1"/>
  <c r="O23" i="1"/>
  <c r="BH23" i="1" s="1"/>
  <c r="N23" i="1"/>
  <c r="M23" i="1"/>
  <c r="BK23" i="1" s="1"/>
  <c r="L23" i="1"/>
  <c r="K23" i="1"/>
  <c r="J23" i="1"/>
  <c r="BJ23" i="1" s="1"/>
  <c r="I23" i="1"/>
  <c r="BQ23" i="1" s="1"/>
  <c r="H23" i="1"/>
  <c r="G23" i="1"/>
  <c r="AX23" i="1" s="1"/>
  <c r="F23" i="1"/>
  <c r="BP23" i="1" s="1"/>
  <c r="BU22" i="1"/>
  <c r="BQ22" i="1"/>
  <c r="BM22" i="1"/>
  <c r="BK22" i="1"/>
  <c r="BF22" i="1"/>
  <c r="BC22" i="1"/>
  <c r="BB22" i="1"/>
  <c r="BA22" i="1"/>
  <c r="AV22" i="1"/>
  <c r="AU22" i="1"/>
  <c r="AT22" i="1"/>
  <c r="AK22" i="1"/>
  <c r="AJ22" i="1"/>
  <c r="AI22" i="1"/>
  <c r="AH22" i="1"/>
  <c r="AG22" i="1"/>
  <c r="AF22" i="1"/>
  <c r="AE22" i="1"/>
  <c r="AD22" i="1"/>
  <c r="AC22" i="1"/>
  <c r="AB22" i="1"/>
  <c r="BL22" i="1" s="1"/>
  <c r="Q22" i="1"/>
  <c r="BI22" i="1" s="1"/>
  <c r="P22" i="1"/>
  <c r="O22" i="1"/>
  <c r="N22" i="1"/>
  <c r="BH22" i="1" s="1"/>
  <c r="M22" i="1"/>
  <c r="L22" i="1"/>
  <c r="K22" i="1"/>
  <c r="J22" i="1"/>
  <c r="BJ22" i="1" s="1"/>
  <c r="I22" i="1"/>
  <c r="H22" i="1"/>
  <c r="G22" i="1"/>
  <c r="AW22" i="1" s="1"/>
  <c r="F22" i="1"/>
  <c r="BM21" i="1"/>
  <c r="BF21" i="1"/>
  <c r="BC21" i="1"/>
  <c r="BB21" i="1"/>
  <c r="BA21" i="1"/>
  <c r="AY21" i="1"/>
  <c r="AV21" i="1"/>
  <c r="AU21" i="1"/>
  <c r="AT21" i="1"/>
  <c r="AK21" i="1"/>
  <c r="AJ21" i="1"/>
  <c r="AI21" i="1"/>
  <c r="AH21" i="1"/>
  <c r="AG21" i="1"/>
  <c r="AF21" i="1"/>
  <c r="AE21" i="1"/>
  <c r="AD21" i="1"/>
  <c r="AC21" i="1"/>
  <c r="BL21" i="1" s="1"/>
  <c r="AB21" i="1"/>
  <c r="Q21" i="1"/>
  <c r="BI21" i="1" s="1"/>
  <c r="P21" i="1"/>
  <c r="O21" i="1"/>
  <c r="BH21" i="1" s="1"/>
  <c r="N21" i="1"/>
  <c r="M21" i="1"/>
  <c r="BK21" i="1" s="1"/>
  <c r="L21" i="1"/>
  <c r="K21" i="1"/>
  <c r="J21" i="1"/>
  <c r="BJ21" i="1" s="1"/>
  <c r="I21" i="1"/>
  <c r="BQ21" i="1" s="1"/>
  <c r="H21" i="1"/>
  <c r="G21" i="1"/>
  <c r="AX21" i="1" s="1"/>
  <c r="F21" i="1"/>
  <c r="BU20" i="1"/>
  <c r="BM20" i="1"/>
  <c r="BF20" i="1"/>
  <c r="BC20" i="1"/>
  <c r="BB20" i="1"/>
  <c r="BA20" i="1"/>
  <c r="AY20" i="1"/>
  <c r="AV20" i="1"/>
  <c r="AU20" i="1"/>
  <c r="AT20" i="1"/>
  <c r="AK20" i="1"/>
  <c r="AJ20" i="1"/>
  <c r="AI20" i="1"/>
  <c r="AH20" i="1"/>
  <c r="AG20" i="1"/>
  <c r="AF20" i="1"/>
  <c r="AE20" i="1"/>
  <c r="AD20" i="1"/>
  <c r="AC20" i="1"/>
  <c r="BL20" i="1" s="1"/>
  <c r="AB20" i="1"/>
  <c r="Q20" i="1"/>
  <c r="BI20" i="1" s="1"/>
  <c r="P20" i="1"/>
  <c r="O20" i="1"/>
  <c r="BH20" i="1" s="1"/>
  <c r="N20" i="1"/>
  <c r="M20" i="1"/>
  <c r="BK20" i="1" s="1"/>
  <c r="L20" i="1"/>
  <c r="K20" i="1"/>
  <c r="J20" i="1"/>
  <c r="BJ20" i="1" s="1"/>
  <c r="I20" i="1"/>
  <c r="H20" i="1"/>
  <c r="BQ20" i="1" s="1"/>
  <c r="G20" i="1"/>
  <c r="AX20" i="1" s="1"/>
  <c r="F20" i="1"/>
  <c r="AZ20" i="1" s="1"/>
  <c r="BU19" i="1"/>
  <c r="BQ19" i="1"/>
  <c r="BM19" i="1"/>
  <c r="BK19" i="1"/>
  <c r="BF19" i="1"/>
  <c r="BC19" i="1"/>
  <c r="BB19" i="1"/>
  <c r="BA19" i="1"/>
  <c r="AV19" i="1"/>
  <c r="AU19" i="1"/>
  <c r="AT19" i="1"/>
  <c r="AK19" i="1"/>
  <c r="AJ19" i="1"/>
  <c r="AI19" i="1"/>
  <c r="AH19" i="1"/>
  <c r="AG19" i="1"/>
  <c r="AF19" i="1"/>
  <c r="AE19" i="1"/>
  <c r="AD19" i="1"/>
  <c r="AC19" i="1"/>
  <c r="AB19" i="1"/>
  <c r="BL19" i="1" s="1"/>
  <c r="Q19" i="1"/>
  <c r="BI19" i="1" s="1"/>
  <c r="P19" i="1"/>
  <c r="O19" i="1"/>
  <c r="N19" i="1"/>
  <c r="BH19" i="1" s="1"/>
  <c r="M19" i="1"/>
  <c r="L19" i="1"/>
  <c r="K19" i="1"/>
  <c r="J19" i="1"/>
  <c r="BJ19" i="1" s="1"/>
  <c r="I19" i="1"/>
  <c r="H19" i="1"/>
  <c r="G19" i="1"/>
  <c r="AW19" i="1" s="1"/>
  <c r="F19" i="1"/>
  <c r="BP19" i="1" s="1"/>
  <c r="BG19" i="1" s="1"/>
  <c r="BU18" i="1"/>
  <c r="BM18" i="1"/>
  <c r="BF18" i="1"/>
  <c r="BC18" i="1"/>
  <c r="BB18" i="1"/>
  <c r="BA18" i="1"/>
  <c r="AY18" i="1"/>
  <c r="AV18" i="1"/>
  <c r="AU18" i="1"/>
  <c r="AT18" i="1"/>
  <c r="AK18" i="1"/>
  <c r="AJ18" i="1"/>
  <c r="AI18" i="1"/>
  <c r="AH18" i="1"/>
  <c r="AG18" i="1"/>
  <c r="AF18" i="1"/>
  <c r="AE18" i="1"/>
  <c r="AD18" i="1"/>
  <c r="AC18" i="1"/>
  <c r="BL18" i="1" s="1"/>
  <c r="AB18" i="1"/>
  <c r="Q18" i="1"/>
  <c r="BI18" i="1" s="1"/>
  <c r="P18" i="1"/>
  <c r="O18" i="1"/>
  <c r="BH18" i="1" s="1"/>
  <c r="N18" i="1"/>
  <c r="M18" i="1"/>
  <c r="BK18" i="1" s="1"/>
  <c r="L18" i="1"/>
  <c r="K18" i="1"/>
  <c r="J18" i="1"/>
  <c r="BJ18" i="1" s="1"/>
  <c r="I18" i="1"/>
  <c r="BQ18" i="1" s="1"/>
  <c r="H18" i="1"/>
  <c r="G18" i="1"/>
  <c r="AX18" i="1" s="1"/>
  <c r="F18" i="1"/>
  <c r="BP18" i="1" s="1"/>
  <c r="BG18" i="1" s="1"/>
  <c r="BU17" i="1"/>
  <c r="BM17" i="1"/>
  <c r="BK17" i="1"/>
  <c r="BF17" i="1"/>
  <c r="BC17" i="1"/>
  <c r="BB17" i="1"/>
  <c r="BA17" i="1"/>
  <c r="AV17" i="1"/>
  <c r="AU17" i="1"/>
  <c r="AT17" i="1"/>
  <c r="AK17" i="1"/>
  <c r="AJ17" i="1"/>
  <c r="AI17" i="1"/>
  <c r="AH17" i="1"/>
  <c r="AG17" i="1"/>
  <c r="AF17" i="1"/>
  <c r="AE17" i="1"/>
  <c r="AD17" i="1"/>
  <c r="AC17" i="1"/>
  <c r="AB17" i="1"/>
  <c r="BL17" i="1" s="1"/>
  <c r="Q17" i="1"/>
  <c r="BI17" i="1" s="1"/>
  <c r="P17" i="1"/>
  <c r="O17" i="1"/>
  <c r="N17" i="1"/>
  <c r="BH17" i="1" s="1"/>
  <c r="M17" i="1"/>
  <c r="L17" i="1"/>
  <c r="K17" i="1"/>
  <c r="J17" i="1"/>
  <c r="BJ17" i="1" s="1"/>
  <c r="I17" i="1"/>
  <c r="H17" i="1"/>
  <c r="G17" i="1"/>
  <c r="AY17" i="1" s="1"/>
  <c r="F17" i="1"/>
  <c r="BP17" i="1" s="1"/>
  <c r="BU16" i="1"/>
  <c r="BM16" i="1"/>
  <c r="BF16" i="1"/>
  <c r="BC16" i="1"/>
  <c r="BB16" i="1"/>
  <c r="BA16" i="1"/>
  <c r="AY16" i="1"/>
  <c r="AV16" i="1"/>
  <c r="AU16" i="1"/>
  <c r="AT16" i="1"/>
  <c r="AK16" i="1"/>
  <c r="AJ16" i="1"/>
  <c r="AI16" i="1"/>
  <c r="AH16" i="1"/>
  <c r="AG16" i="1"/>
  <c r="AF16" i="1"/>
  <c r="AE16" i="1"/>
  <c r="AD16" i="1"/>
  <c r="AC16" i="1"/>
  <c r="BL16" i="1" s="1"/>
  <c r="AB16" i="1"/>
  <c r="Q16" i="1"/>
  <c r="BI16" i="1" s="1"/>
  <c r="P16" i="1"/>
  <c r="O16" i="1"/>
  <c r="BH16" i="1" s="1"/>
  <c r="N16" i="1"/>
  <c r="M16" i="1"/>
  <c r="BK16" i="1" s="1"/>
  <c r="L16" i="1"/>
  <c r="K16" i="1"/>
  <c r="J16" i="1"/>
  <c r="BJ16" i="1" s="1"/>
  <c r="I16" i="1"/>
  <c r="H16" i="1"/>
  <c r="G16" i="1"/>
  <c r="AX16" i="1" s="1"/>
  <c r="F16" i="1"/>
  <c r="BU15" i="1"/>
  <c r="BQ15" i="1"/>
  <c r="BM15" i="1"/>
  <c r="BK15" i="1"/>
  <c r="BF15" i="1"/>
  <c r="BC15" i="1"/>
  <c r="BB15" i="1"/>
  <c r="BA15" i="1"/>
  <c r="AV15" i="1"/>
  <c r="AU15" i="1"/>
  <c r="AT15" i="1"/>
  <c r="AK15" i="1"/>
  <c r="AJ15" i="1"/>
  <c r="AI15" i="1"/>
  <c r="AH15" i="1"/>
  <c r="AG15" i="1"/>
  <c r="AF15" i="1"/>
  <c r="AE15" i="1"/>
  <c r="AD15" i="1"/>
  <c r="AC15" i="1"/>
  <c r="AB15" i="1"/>
  <c r="BL15" i="1" s="1"/>
  <c r="Q15" i="1"/>
  <c r="BI15" i="1" s="1"/>
  <c r="P15" i="1"/>
  <c r="O15" i="1"/>
  <c r="N15" i="1"/>
  <c r="BH15" i="1" s="1"/>
  <c r="M15" i="1"/>
  <c r="L15" i="1"/>
  <c r="K15" i="1"/>
  <c r="J15" i="1"/>
  <c r="BJ15" i="1" s="1"/>
  <c r="I15" i="1"/>
  <c r="H15" i="1"/>
  <c r="G15" i="1"/>
  <c r="AY15" i="1" s="1"/>
  <c r="F15" i="1"/>
  <c r="BP15" i="1" s="1"/>
  <c r="BG15" i="1" s="1"/>
  <c r="BM14" i="1"/>
  <c r="BF14" i="1"/>
  <c r="BC14" i="1"/>
  <c r="BB14" i="1"/>
  <c r="BA14" i="1"/>
  <c r="AY14" i="1"/>
  <c r="AV14" i="1"/>
  <c r="AU14" i="1"/>
  <c r="AT14" i="1"/>
  <c r="AK14" i="1"/>
  <c r="AJ14" i="1"/>
  <c r="AI14" i="1"/>
  <c r="AH14" i="1"/>
  <c r="AG14" i="1"/>
  <c r="AF14" i="1"/>
  <c r="AE14" i="1"/>
  <c r="AD14" i="1"/>
  <c r="AC14" i="1"/>
  <c r="BL14" i="1" s="1"/>
  <c r="AB14" i="1"/>
  <c r="Q14" i="1"/>
  <c r="BI14" i="1" s="1"/>
  <c r="P14" i="1"/>
  <c r="O14" i="1"/>
  <c r="BH14" i="1" s="1"/>
  <c r="N14" i="1"/>
  <c r="M14" i="1"/>
  <c r="BK14" i="1" s="1"/>
  <c r="L14" i="1"/>
  <c r="K14" i="1"/>
  <c r="J14" i="1"/>
  <c r="BJ14" i="1" s="1"/>
  <c r="I14" i="1"/>
  <c r="BQ14" i="1" s="1"/>
  <c r="H14" i="1"/>
  <c r="G14" i="1"/>
  <c r="AX14" i="1" s="1"/>
  <c r="F14" i="1"/>
  <c r="BP14" i="1" s="1"/>
  <c r="BG14" i="1" s="1"/>
  <c r="B14" i="1"/>
  <c r="BU14" i="1" s="1"/>
  <c r="BU13" i="1"/>
  <c r="BM13" i="1"/>
  <c r="BF13" i="1"/>
  <c r="BC13" i="1"/>
  <c r="BB13" i="1"/>
  <c r="BA13" i="1"/>
  <c r="AY13" i="1"/>
  <c r="AV13" i="1"/>
  <c r="AU13" i="1"/>
  <c r="AT13" i="1"/>
  <c r="AK13" i="1"/>
  <c r="AJ13" i="1"/>
  <c r="AI13" i="1"/>
  <c r="AH13" i="1"/>
  <c r="AG13" i="1"/>
  <c r="AF13" i="1"/>
  <c r="AE13" i="1"/>
  <c r="AD13" i="1"/>
  <c r="AC13" i="1"/>
  <c r="BL13" i="1" s="1"/>
  <c r="AB13" i="1"/>
  <c r="Q13" i="1"/>
  <c r="BI13" i="1" s="1"/>
  <c r="P13" i="1"/>
  <c r="O13" i="1"/>
  <c r="BH13" i="1" s="1"/>
  <c r="N13" i="1"/>
  <c r="M13" i="1"/>
  <c r="BK13" i="1" s="1"/>
  <c r="L13" i="1"/>
  <c r="K13" i="1"/>
  <c r="J13" i="1"/>
  <c r="BJ13" i="1" s="1"/>
  <c r="I13" i="1"/>
  <c r="H13" i="1"/>
  <c r="G13" i="1"/>
  <c r="AX13" i="1" s="1"/>
  <c r="F13" i="1"/>
  <c r="AZ13" i="1" s="1"/>
  <c r="BU12" i="1"/>
  <c r="BM12" i="1"/>
  <c r="BK12" i="1"/>
  <c r="BF12" i="1"/>
  <c r="BC12" i="1"/>
  <c r="BB12" i="1"/>
  <c r="BA12" i="1"/>
  <c r="AV12" i="1"/>
  <c r="AU12" i="1"/>
  <c r="AT12" i="1"/>
  <c r="AK12" i="1"/>
  <c r="AJ12" i="1"/>
  <c r="AI12" i="1"/>
  <c r="AH12" i="1"/>
  <c r="AG12" i="1"/>
  <c r="AF12" i="1"/>
  <c r="AE12" i="1"/>
  <c r="AD12" i="1"/>
  <c r="AC12" i="1"/>
  <c r="AB12" i="1"/>
  <c r="BL12" i="1" s="1"/>
  <c r="Q12" i="1"/>
  <c r="BI12" i="1" s="1"/>
  <c r="P12" i="1"/>
  <c r="O12" i="1"/>
  <c r="N12" i="1"/>
  <c r="BH12" i="1" s="1"/>
  <c r="M12" i="1"/>
  <c r="L12" i="1"/>
  <c r="K12" i="1"/>
  <c r="J12" i="1"/>
  <c r="BJ12" i="1" s="1"/>
  <c r="I12" i="1"/>
  <c r="H12" i="1"/>
  <c r="G12" i="1"/>
  <c r="AY12" i="1" s="1"/>
  <c r="F12" i="1"/>
  <c r="BP12" i="1" s="1"/>
  <c r="BU11" i="1"/>
  <c r="BM11" i="1"/>
  <c r="BF11" i="1"/>
  <c r="BC11" i="1"/>
  <c r="BB11" i="1"/>
  <c r="BA11" i="1"/>
  <c r="AY11" i="1"/>
  <c r="AV11" i="1"/>
  <c r="AU11" i="1"/>
  <c r="AT11" i="1"/>
  <c r="AK11" i="1"/>
  <c r="AJ11" i="1"/>
  <c r="AI11" i="1"/>
  <c r="AH11" i="1"/>
  <c r="AG11" i="1"/>
  <c r="AF11" i="1"/>
  <c r="AE11" i="1"/>
  <c r="AD11" i="1"/>
  <c r="AC11" i="1"/>
  <c r="BL11" i="1" s="1"/>
  <c r="AB11" i="1"/>
  <c r="Q11" i="1"/>
  <c r="BI11" i="1" s="1"/>
  <c r="P11" i="1"/>
  <c r="O11" i="1"/>
  <c r="BH11" i="1" s="1"/>
  <c r="N11" i="1"/>
  <c r="M11" i="1"/>
  <c r="BK11" i="1" s="1"/>
  <c r="L11" i="1"/>
  <c r="K11" i="1"/>
  <c r="J11" i="1"/>
  <c r="BJ11" i="1" s="1"/>
  <c r="I11" i="1"/>
  <c r="H11" i="1"/>
  <c r="G11" i="1"/>
  <c r="AX11" i="1" s="1"/>
  <c r="F11" i="1"/>
  <c r="BP11" i="1" s="1"/>
  <c r="BU10" i="1"/>
  <c r="BQ10" i="1"/>
  <c r="BM10" i="1"/>
  <c r="BK10" i="1"/>
  <c r="BF10" i="1"/>
  <c r="BC10" i="1"/>
  <c r="BB10" i="1"/>
  <c r="BA10" i="1"/>
  <c r="AV10" i="1"/>
  <c r="AU10" i="1"/>
  <c r="AT10" i="1"/>
  <c r="AK10" i="1"/>
  <c r="AJ10" i="1"/>
  <c r="AI10" i="1"/>
  <c r="AH10" i="1"/>
  <c r="AG10" i="1"/>
  <c r="AF10" i="1"/>
  <c r="AE10" i="1"/>
  <c r="AD10" i="1"/>
  <c r="AC10" i="1"/>
  <c r="AB10" i="1"/>
  <c r="BL10" i="1" s="1"/>
  <c r="Q10" i="1"/>
  <c r="BI10" i="1" s="1"/>
  <c r="P10" i="1"/>
  <c r="O10" i="1"/>
  <c r="N10" i="1"/>
  <c r="BH10" i="1" s="1"/>
  <c r="M10" i="1"/>
  <c r="L10" i="1"/>
  <c r="K10" i="1"/>
  <c r="J10" i="1"/>
  <c r="BJ10" i="1" s="1"/>
  <c r="I10" i="1"/>
  <c r="H10" i="1"/>
  <c r="G10" i="1"/>
  <c r="AW10" i="1" s="1"/>
  <c r="F10" i="1"/>
  <c r="BP10" i="1" s="1"/>
  <c r="BG10" i="1" s="1"/>
  <c r="BU9" i="1"/>
  <c r="BM9" i="1"/>
  <c r="BF9" i="1"/>
  <c r="BC9" i="1"/>
  <c r="BB9" i="1"/>
  <c r="BA9" i="1"/>
  <c r="AY9" i="1"/>
  <c r="AV9" i="1"/>
  <c r="AU9" i="1"/>
  <c r="AT9" i="1"/>
  <c r="AK9" i="1"/>
  <c r="AJ9" i="1"/>
  <c r="AI9" i="1"/>
  <c r="AH9" i="1"/>
  <c r="AG9" i="1"/>
  <c r="AF9" i="1"/>
  <c r="AE9" i="1"/>
  <c r="AD9" i="1"/>
  <c r="AC9" i="1"/>
  <c r="BL9" i="1" s="1"/>
  <c r="AB9" i="1"/>
  <c r="Q9" i="1"/>
  <c r="BI9" i="1" s="1"/>
  <c r="P9" i="1"/>
  <c r="O9" i="1"/>
  <c r="BH9" i="1" s="1"/>
  <c r="N9" i="1"/>
  <c r="M9" i="1"/>
  <c r="BK9" i="1" s="1"/>
  <c r="L9" i="1"/>
  <c r="K9" i="1"/>
  <c r="J9" i="1"/>
  <c r="BJ9" i="1" s="1"/>
  <c r="I9" i="1"/>
  <c r="BQ9" i="1" s="1"/>
  <c r="H9" i="1"/>
  <c r="G9" i="1"/>
  <c r="AX9" i="1" s="1"/>
  <c r="F9" i="1"/>
  <c r="BP9" i="1" s="1"/>
  <c r="BG9" i="1" s="1"/>
  <c r="D9" i="1"/>
  <c r="BV9" i="1" s="1"/>
  <c r="C9" i="1"/>
  <c r="C10" i="1" s="1"/>
  <c r="BU8" i="1"/>
  <c r="BQ8" i="1"/>
  <c r="BM8" i="1"/>
  <c r="BK8" i="1"/>
  <c r="BF8" i="1"/>
  <c r="BF5" i="1" s="1"/>
  <c r="BC8" i="1"/>
  <c r="BB8" i="1"/>
  <c r="BA8" i="1"/>
  <c r="AV8" i="1"/>
  <c r="AU8" i="1"/>
  <c r="AT8" i="1"/>
  <c r="AK8" i="1"/>
  <c r="AJ8" i="1"/>
  <c r="AI8" i="1"/>
  <c r="AH8" i="1"/>
  <c r="AG8" i="1"/>
  <c r="AF8" i="1"/>
  <c r="AE8" i="1"/>
  <c r="AD8" i="1"/>
  <c r="AC8" i="1"/>
  <c r="AB8" i="1"/>
  <c r="BL8" i="1" s="1"/>
  <c r="Q8" i="1"/>
  <c r="BI8" i="1" s="1"/>
  <c r="P8" i="1"/>
  <c r="O8" i="1"/>
  <c r="N8" i="1"/>
  <c r="BH8" i="1" s="1"/>
  <c r="M8" i="1"/>
  <c r="L8" i="1"/>
  <c r="K8" i="1"/>
  <c r="J8" i="1"/>
  <c r="BJ8" i="1" s="1"/>
  <c r="I8" i="1"/>
  <c r="H8" i="1"/>
  <c r="G8" i="1"/>
  <c r="AY8" i="1" s="1"/>
  <c r="F8" i="1"/>
  <c r="BP8" i="1" s="1"/>
  <c r="BG8" i="1" s="1"/>
  <c r="D8" i="1"/>
  <c r="BV8" i="1" s="1"/>
  <c r="C8" i="1"/>
  <c r="BU7" i="1"/>
  <c r="BM7" i="1"/>
  <c r="BM5" i="1" s="1"/>
  <c r="BM4" i="1" s="1"/>
  <c r="BF7" i="1"/>
  <c r="BC7" i="1"/>
  <c r="BB7" i="1"/>
  <c r="BA7" i="1"/>
  <c r="AY7" i="1"/>
  <c r="AV7" i="1"/>
  <c r="AU7" i="1"/>
  <c r="AU4" i="1" s="1"/>
  <c r="AT7" i="1"/>
  <c r="AK7" i="1"/>
  <c r="AJ7" i="1"/>
  <c r="AI7" i="1"/>
  <c r="AH7" i="1"/>
  <c r="AG7" i="1"/>
  <c r="AF7" i="1"/>
  <c r="AE7" i="1"/>
  <c r="AD7" i="1"/>
  <c r="AC7" i="1"/>
  <c r="BL7" i="1" s="1"/>
  <c r="AB7" i="1"/>
  <c r="Q7" i="1"/>
  <c r="BI7" i="1" s="1"/>
  <c r="P7" i="1"/>
  <c r="O7" i="1"/>
  <c r="BH7" i="1" s="1"/>
  <c r="N7" i="1"/>
  <c r="M7" i="1"/>
  <c r="BK7" i="1" s="1"/>
  <c r="L7" i="1"/>
  <c r="K7" i="1"/>
  <c r="J7" i="1"/>
  <c r="BJ7" i="1" s="1"/>
  <c r="I7" i="1"/>
  <c r="BQ7" i="1" s="1"/>
  <c r="H7" i="1"/>
  <c r="G7" i="1"/>
  <c r="AX7" i="1" s="1"/>
  <c r="F7" i="1"/>
  <c r="BP7" i="1" s="1"/>
  <c r="D7" i="1"/>
  <c r="BV7" i="1" s="1"/>
  <c r="BN5" i="1"/>
  <c r="AV4" i="1"/>
  <c r="BJ2" i="1"/>
  <c r="D1" i="1"/>
  <c r="BG28" i="1" l="1"/>
  <c r="BG32" i="1"/>
  <c r="BI4" i="1"/>
  <c r="C11" i="1"/>
  <c r="D10" i="1"/>
  <c r="BV10" i="1" s="1"/>
  <c r="B49" i="1"/>
  <c r="BU42" i="1"/>
  <c r="BG7" i="1"/>
  <c r="BG23" i="1"/>
  <c r="AW24" i="1"/>
  <c r="AW26" i="1"/>
  <c r="AW29" i="1"/>
  <c r="AW31" i="1"/>
  <c r="AW33" i="1"/>
  <c r="AW38" i="1"/>
  <c r="AW40" i="1"/>
  <c r="BP43" i="1"/>
  <c r="BP45" i="1"/>
  <c r="BG45" i="1" s="1"/>
  <c r="AZ47" i="1"/>
  <c r="AZ50" i="1"/>
  <c r="BP62" i="1"/>
  <c r="BG62" i="1" s="1"/>
  <c r="AW62" i="1"/>
  <c r="AY62" i="1"/>
  <c r="AZ64" i="1"/>
  <c r="AW65" i="1"/>
  <c r="BP65" i="1"/>
  <c r="BG65" i="1" s="1"/>
  <c r="AZ65" i="1"/>
  <c r="AY65" i="1"/>
  <c r="AW72" i="1"/>
  <c r="AY117" i="1"/>
  <c r="AX117" i="1"/>
  <c r="AW117" i="1"/>
  <c r="AZ117" i="1"/>
  <c r="AZ7" i="1"/>
  <c r="AX8" i="1"/>
  <c r="AZ9" i="1"/>
  <c r="AX10" i="1"/>
  <c r="AZ11" i="1"/>
  <c r="AX12" i="1"/>
  <c r="AZ14" i="1"/>
  <c r="AX15" i="1"/>
  <c r="AZ16" i="1"/>
  <c r="AX17" i="1"/>
  <c r="AZ18" i="1"/>
  <c r="AX19" i="1"/>
  <c r="AZ21" i="1"/>
  <c r="AX22" i="1"/>
  <c r="AZ23" i="1"/>
  <c r="AX24" i="1"/>
  <c r="AZ25" i="1"/>
  <c r="AX26" i="1"/>
  <c r="AZ28" i="1"/>
  <c r="AX29" i="1"/>
  <c r="AZ30" i="1"/>
  <c r="AX31" i="1"/>
  <c r="AZ32" i="1"/>
  <c r="AX33" i="1"/>
  <c r="AZ35" i="1"/>
  <c r="AX36" i="1"/>
  <c r="AX4" i="1" s="1"/>
  <c r="AZ37" i="1"/>
  <c r="AX38" i="1"/>
  <c r="AZ39" i="1"/>
  <c r="AX40" i="1"/>
  <c r="AY42" i="1"/>
  <c r="AW43" i="1"/>
  <c r="BO48" i="1" s="1"/>
  <c r="AY44" i="1"/>
  <c r="AW45" i="1"/>
  <c r="AY46" i="1"/>
  <c r="AW47" i="1"/>
  <c r="AY48" i="1"/>
  <c r="AY49" i="1"/>
  <c r="AW50" i="1"/>
  <c r="BO55" i="1" s="1"/>
  <c r="AW52" i="1"/>
  <c r="AW54" i="1"/>
  <c r="AZ55" i="1"/>
  <c r="AX56" i="1"/>
  <c r="BP56" i="1"/>
  <c r="BG56" i="1" s="1"/>
  <c r="AX58" i="1"/>
  <c r="AX62" i="1"/>
  <c r="AX65" i="1"/>
  <c r="AW67" i="1"/>
  <c r="BG75" i="1"/>
  <c r="AW79" i="1"/>
  <c r="BL80" i="1"/>
  <c r="AW83" i="1"/>
  <c r="BP83" i="1"/>
  <c r="BG83" i="1" s="1"/>
  <c r="AW84" i="1"/>
  <c r="BG87" i="1"/>
  <c r="BL92" i="1"/>
  <c r="AW95" i="1"/>
  <c r="BL96" i="1"/>
  <c r="AW101" i="1"/>
  <c r="BL107" i="1"/>
  <c r="BL4" i="1" s="1"/>
  <c r="AY111" i="1"/>
  <c r="BP111" i="1"/>
  <c r="BG111" i="1" s="1"/>
  <c r="AX111" i="1"/>
  <c r="AW111" i="1"/>
  <c r="AW8" i="1"/>
  <c r="AW12" i="1"/>
  <c r="AW15" i="1"/>
  <c r="AW17" i="1"/>
  <c r="AZ43" i="1"/>
  <c r="AZ45" i="1"/>
  <c r="AW60" i="1"/>
  <c r="AY60" i="1"/>
  <c r="AW63" i="1"/>
  <c r="AY63" i="1"/>
  <c r="AW76" i="1"/>
  <c r="AW9" i="1"/>
  <c r="AY10" i="1"/>
  <c r="AW11" i="1"/>
  <c r="AW13" i="1"/>
  <c r="BP13" i="1"/>
  <c r="AW14" i="1"/>
  <c r="AW16" i="1"/>
  <c r="AW18" i="1"/>
  <c r="AY19" i="1"/>
  <c r="AY4" i="1" s="1"/>
  <c r="AW20" i="1"/>
  <c r="BP20" i="1"/>
  <c r="BG20" i="1" s="1"/>
  <c r="B21" i="1"/>
  <c r="AW21" i="1"/>
  <c r="BO27" i="1" s="1"/>
  <c r="AY22" i="1"/>
  <c r="AW23" i="1"/>
  <c r="AW25" i="1"/>
  <c r="AW27" i="1"/>
  <c r="BP27" i="1"/>
  <c r="BG27" i="1" s="1"/>
  <c r="AW28" i="1"/>
  <c r="AW30" i="1"/>
  <c r="AW32" i="1"/>
  <c r="AW34" i="1"/>
  <c r="AW35" i="1"/>
  <c r="AY36" i="1"/>
  <c r="AW37" i="1"/>
  <c r="AW39" i="1"/>
  <c r="AW41" i="1"/>
  <c r="BP41" i="1"/>
  <c r="BG41" i="1" s="1"/>
  <c r="AZ42" i="1"/>
  <c r="AX43" i="1"/>
  <c r="AZ44" i="1"/>
  <c r="BP44" i="1"/>
  <c r="AX45" i="1"/>
  <c r="AZ46" i="1"/>
  <c r="BP46" i="1"/>
  <c r="BG46" i="1" s="1"/>
  <c r="AX47" i="1"/>
  <c r="AZ48" i="1"/>
  <c r="AZ49" i="1"/>
  <c r="AX50" i="1"/>
  <c r="AY51" i="1"/>
  <c r="AY53" i="1"/>
  <c r="AY55" i="1"/>
  <c r="AW57" i="1"/>
  <c r="BO62" i="1" s="1"/>
  <c r="AY59" i="1"/>
  <c r="AW59" i="1"/>
  <c r="AZ60" i="1"/>
  <c r="AY61" i="1"/>
  <c r="AW61" i="1"/>
  <c r="AZ62" i="1"/>
  <c r="AZ63" i="1"/>
  <c r="AY64" i="1"/>
  <c r="AW64" i="1"/>
  <c r="AY66" i="1"/>
  <c r="AX66" i="1"/>
  <c r="AW66" i="1"/>
  <c r="BP66" i="1"/>
  <c r="BG66" i="1" s="1"/>
  <c r="BJ70" i="1"/>
  <c r="BJ4" i="1" s="1"/>
  <c r="BH70" i="1"/>
  <c r="BH4" i="1" s="1"/>
  <c r="BL70" i="1"/>
  <c r="BL71" i="1"/>
  <c r="AW74" i="1"/>
  <c r="BL75" i="1"/>
  <c r="BP81" i="1"/>
  <c r="BJ81" i="1"/>
  <c r="BH81" i="1"/>
  <c r="BL81" i="1"/>
  <c r="BG82" i="1"/>
  <c r="AW86" i="1"/>
  <c r="BL87" i="1"/>
  <c r="AW90" i="1"/>
  <c r="BP90" i="1"/>
  <c r="BG90" i="1" s="1"/>
  <c r="AW91" i="1"/>
  <c r="BJ93" i="1"/>
  <c r="BH93" i="1"/>
  <c r="BL93" i="1"/>
  <c r="AZ97" i="1"/>
  <c r="BJ97" i="1"/>
  <c r="BH97" i="1"/>
  <c r="BL97" i="1"/>
  <c r="AY98" i="1"/>
  <c r="AX98" i="1"/>
  <c r="AW98" i="1"/>
  <c r="AY100" i="1"/>
  <c r="AX100" i="1"/>
  <c r="AW100" i="1"/>
  <c r="BP100" i="1"/>
  <c r="BG100" i="1" s="1"/>
  <c r="AW103" i="1"/>
  <c r="BQ107" i="1"/>
  <c r="BI107" i="1"/>
  <c r="AW108" i="1"/>
  <c r="AX110" i="1"/>
  <c r="AZ110" i="1"/>
  <c r="AY110" i="1"/>
  <c r="BP110" i="1"/>
  <c r="BG110" i="1" s="1"/>
  <c r="AW110" i="1"/>
  <c r="BP117" i="1"/>
  <c r="BG117" i="1" s="1"/>
  <c r="AY176" i="1"/>
  <c r="AX176" i="1"/>
  <c r="AW176" i="1"/>
  <c r="AW231" i="1"/>
  <c r="AY249" i="1"/>
  <c r="AX249" i="1"/>
  <c r="AW249" i="1"/>
  <c r="AZ249" i="1"/>
  <c r="BP47" i="1"/>
  <c r="BG47" i="1" s="1"/>
  <c r="AZ59" i="1"/>
  <c r="AZ61" i="1"/>
  <c r="BP76" i="1"/>
  <c r="BG76" i="1" s="1"/>
  <c r="AW77" i="1"/>
  <c r="BO83" i="1" s="1"/>
  <c r="AW88" i="1"/>
  <c r="AY104" i="1"/>
  <c r="AX104" i="1"/>
  <c r="BP104" i="1"/>
  <c r="AW104" i="1"/>
  <c r="AW160" i="1"/>
  <c r="AW7" i="1"/>
  <c r="AZ8" i="1"/>
  <c r="AZ10" i="1"/>
  <c r="AZ12" i="1"/>
  <c r="AZ15" i="1"/>
  <c r="AZ17" i="1"/>
  <c r="AZ19" i="1"/>
  <c r="AZ22" i="1"/>
  <c r="AZ24" i="1"/>
  <c r="AZ26" i="1"/>
  <c r="AZ29" i="1"/>
  <c r="AZ31" i="1"/>
  <c r="AZ33" i="1"/>
  <c r="BU35" i="1"/>
  <c r="AZ36" i="1"/>
  <c r="AZ38" i="1"/>
  <c r="AZ40" i="1"/>
  <c r="AW48" i="1"/>
  <c r="BQ52" i="1"/>
  <c r="BG52" i="1" s="1"/>
  <c r="BK52" i="1"/>
  <c r="BK54" i="1"/>
  <c r="BK4" i="1" s="1"/>
  <c r="AY56" i="1"/>
  <c r="BG57" i="1"/>
  <c r="AY58" i="1"/>
  <c r="AY68" i="1"/>
  <c r="AX68" i="1"/>
  <c r="AW68" i="1"/>
  <c r="AW70" i="1"/>
  <c r="BP72" i="1"/>
  <c r="BG72" i="1" s="1"/>
  <c r="BJ72" i="1"/>
  <c r="BH72" i="1"/>
  <c r="BL72" i="1"/>
  <c r="AZ76" i="1"/>
  <c r="BJ76" i="1"/>
  <c r="BH76" i="1"/>
  <c r="BL76" i="1"/>
  <c r="BJ77" i="1"/>
  <c r="BH77" i="1"/>
  <c r="BL77" i="1"/>
  <c r="AW81" i="1"/>
  <c r="BP88" i="1"/>
  <c r="BG88" i="1" s="1"/>
  <c r="BJ88" i="1"/>
  <c r="BH88" i="1"/>
  <c r="BL88" i="1"/>
  <c r="AW93" i="1"/>
  <c r="AW97" i="1"/>
  <c r="BP97" i="1"/>
  <c r="BG97" i="1" s="1"/>
  <c r="AY102" i="1"/>
  <c r="AX102" i="1"/>
  <c r="AW102" i="1"/>
  <c r="BP105" i="1"/>
  <c r="BG105" i="1" s="1"/>
  <c r="AZ105" i="1"/>
  <c r="AY105" i="1"/>
  <c r="AX105" i="1"/>
  <c r="AW105" i="1"/>
  <c r="AY112" i="1"/>
  <c r="AX112" i="1"/>
  <c r="AW112" i="1"/>
  <c r="AY67" i="1"/>
  <c r="AY69" i="1"/>
  <c r="AX70" i="1"/>
  <c r="AZ71" i="1"/>
  <c r="AX72" i="1"/>
  <c r="AZ73" i="1"/>
  <c r="AX74" i="1"/>
  <c r="AZ75" i="1"/>
  <c r="AX76" i="1"/>
  <c r="AX77" i="1"/>
  <c r="AZ78" i="1"/>
  <c r="AX79" i="1"/>
  <c r="AZ80" i="1"/>
  <c r="AX81" i="1"/>
  <c r="AZ82" i="1"/>
  <c r="AX83" i="1"/>
  <c r="AX84" i="1"/>
  <c r="AZ85" i="1"/>
  <c r="AX86" i="1"/>
  <c r="AZ87" i="1"/>
  <c r="AX88" i="1"/>
  <c r="AZ89" i="1"/>
  <c r="AX90" i="1"/>
  <c r="AX91" i="1"/>
  <c r="AZ92" i="1"/>
  <c r="AX93" i="1"/>
  <c r="AZ94" i="1"/>
  <c r="AX95" i="1"/>
  <c r="AZ96" i="1"/>
  <c r="AX97" i="1"/>
  <c r="AY99" i="1"/>
  <c r="AY101" i="1"/>
  <c r="AY103" i="1"/>
  <c r="AZ106" i="1"/>
  <c r="BJ107" i="1"/>
  <c r="AY109" i="1"/>
  <c r="AY120" i="1"/>
  <c r="AX120" i="1"/>
  <c r="AW120" i="1"/>
  <c r="AW121" i="1"/>
  <c r="BO125" i="1" s="1"/>
  <c r="AW127" i="1"/>
  <c r="BO132" i="1" s="1"/>
  <c r="BJ128" i="1"/>
  <c r="BH128" i="1"/>
  <c r="BL128" i="1"/>
  <c r="AW129" i="1"/>
  <c r="BP130" i="1"/>
  <c r="BG130" i="1" s="1"/>
  <c r="BJ130" i="1"/>
  <c r="BH130" i="1"/>
  <c r="BL130" i="1"/>
  <c r="AW131" i="1"/>
  <c r="AZ132" i="1"/>
  <c r="BJ132" i="1"/>
  <c r="BH132" i="1"/>
  <c r="BL132" i="1"/>
  <c r="BP133" i="1"/>
  <c r="BG133" i="1" s="1"/>
  <c r="BJ133" i="1"/>
  <c r="BH133" i="1"/>
  <c r="BL133" i="1"/>
  <c r="AW139" i="1"/>
  <c r="BO139" i="1" s="1"/>
  <c r="BT160" i="1" s="1"/>
  <c r="BQ141" i="1"/>
  <c r="BK141" i="1"/>
  <c r="BP142" i="1"/>
  <c r="BJ142" i="1"/>
  <c r="BH142" i="1"/>
  <c r="BL142" i="1"/>
  <c r="BL143" i="1"/>
  <c r="BQ145" i="1"/>
  <c r="BK145" i="1"/>
  <c r="AZ146" i="1"/>
  <c r="BJ146" i="1"/>
  <c r="BH146" i="1"/>
  <c r="BL146" i="1"/>
  <c r="BJ147" i="1"/>
  <c r="BH147" i="1"/>
  <c r="BL147" i="1"/>
  <c r="BL155" i="1"/>
  <c r="BQ157" i="1"/>
  <c r="BK157" i="1"/>
  <c r="BP158" i="1"/>
  <c r="BG158" i="1" s="1"/>
  <c r="BJ158" i="1"/>
  <c r="BH158" i="1"/>
  <c r="BL158" i="1"/>
  <c r="BL159" i="1"/>
  <c r="BG162" i="1"/>
  <c r="AW165" i="1"/>
  <c r="AW166" i="1"/>
  <c r="BL166" i="1"/>
  <c r="AZ168" i="1"/>
  <c r="BP168" i="1"/>
  <c r="BG168" i="1" s="1"/>
  <c r="AY201" i="1"/>
  <c r="AX201" i="1"/>
  <c r="AW201" i="1"/>
  <c r="AZ201" i="1"/>
  <c r="AW226" i="1"/>
  <c r="BP230" i="1"/>
  <c r="BG230" i="1" s="1"/>
  <c r="AZ67" i="1"/>
  <c r="AZ69" i="1"/>
  <c r="AW71" i="1"/>
  <c r="AW73" i="1"/>
  <c r="AW75" i="1"/>
  <c r="AW78" i="1"/>
  <c r="AW80" i="1"/>
  <c r="AW82" i="1"/>
  <c r="AW85" i="1"/>
  <c r="AW87" i="1"/>
  <c r="AW89" i="1"/>
  <c r="AW92" i="1"/>
  <c r="AW94" i="1"/>
  <c r="AW96" i="1"/>
  <c r="AZ99" i="1"/>
  <c r="AZ101" i="1"/>
  <c r="BP101" i="1"/>
  <c r="BG101" i="1" s="1"/>
  <c r="AZ103" i="1"/>
  <c r="BP103" i="1"/>
  <c r="AW107" i="1"/>
  <c r="AY113" i="1"/>
  <c r="AX113" i="1"/>
  <c r="AW113" i="1"/>
  <c r="BG116" i="1"/>
  <c r="AY122" i="1"/>
  <c r="AX122" i="1"/>
  <c r="AW122" i="1"/>
  <c r="BP122" i="1"/>
  <c r="BG122" i="1" s="1"/>
  <c r="AZ125" i="1"/>
  <c r="AW132" i="1"/>
  <c r="AW146" i="1"/>
  <c r="BQ148" i="1"/>
  <c r="BK148" i="1"/>
  <c r="BP149" i="1"/>
  <c r="BG149" i="1" s="1"/>
  <c r="BJ149" i="1"/>
  <c r="BH149" i="1"/>
  <c r="BL149" i="1"/>
  <c r="BK152" i="1"/>
  <c r="AZ153" i="1"/>
  <c r="BJ153" i="1"/>
  <c r="BH153" i="1"/>
  <c r="BL153" i="1"/>
  <c r="BP154" i="1"/>
  <c r="BG154" i="1" s="1"/>
  <c r="BJ154" i="1"/>
  <c r="BH154" i="1"/>
  <c r="BL154" i="1"/>
  <c r="AW162" i="1"/>
  <c r="AW168" i="1"/>
  <c r="AY180" i="1"/>
  <c r="AX180" i="1"/>
  <c r="AW180" i="1"/>
  <c r="AW230" i="1"/>
  <c r="AW242" i="1"/>
  <c r="AW69" i="1"/>
  <c r="AZ70" i="1"/>
  <c r="AZ72" i="1"/>
  <c r="AZ74" i="1"/>
  <c r="AZ77" i="1"/>
  <c r="AZ79" i="1"/>
  <c r="AZ81" i="1"/>
  <c r="AZ84" i="1"/>
  <c r="AZ86" i="1"/>
  <c r="AZ88" i="1"/>
  <c r="AZ91" i="1"/>
  <c r="AZ93" i="1"/>
  <c r="AZ95" i="1"/>
  <c r="AW106" i="1"/>
  <c r="BP106" i="1"/>
  <c r="BG106" i="1" s="1"/>
  <c r="AX108" i="1"/>
  <c r="BH108" i="1"/>
  <c r="BL108" i="1"/>
  <c r="AZ111" i="1"/>
  <c r="BJ111" i="1"/>
  <c r="BJ112" i="1"/>
  <c r="AZ113" i="1"/>
  <c r="AY115" i="1"/>
  <c r="AX115" i="1"/>
  <c r="AW115" i="1"/>
  <c r="AW116" i="1"/>
  <c r="AZ122" i="1"/>
  <c r="AY124" i="1"/>
  <c r="AX124" i="1"/>
  <c r="AW124" i="1"/>
  <c r="BP124" i="1"/>
  <c r="BQ127" i="1"/>
  <c r="BK127" i="1"/>
  <c r="BL127" i="1"/>
  <c r="BQ129" i="1"/>
  <c r="BK129" i="1"/>
  <c r="BL129" i="1"/>
  <c r="BQ131" i="1"/>
  <c r="BK131" i="1"/>
  <c r="BL131" i="1"/>
  <c r="BL141" i="1"/>
  <c r="BK143" i="1"/>
  <c r="BP144" i="1"/>
  <c r="BG144" i="1" s="1"/>
  <c r="BJ144" i="1"/>
  <c r="BH144" i="1"/>
  <c r="BL144" i="1"/>
  <c r="AW153" i="1"/>
  <c r="BQ155" i="1"/>
  <c r="BK155" i="1"/>
  <c r="BJ156" i="1"/>
  <c r="BH156" i="1"/>
  <c r="BL156" i="1"/>
  <c r="BL157" i="1"/>
  <c r="BQ159" i="1"/>
  <c r="BK159" i="1"/>
  <c r="AZ160" i="1"/>
  <c r="BJ160" i="1"/>
  <c r="BH160" i="1"/>
  <c r="BL160" i="1"/>
  <c r="AY161" i="1"/>
  <c r="AX161" i="1"/>
  <c r="AW161" i="1"/>
  <c r="BP161" i="1"/>
  <c r="BG161" i="1" s="1"/>
  <c r="AY163" i="1"/>
  <c r="AX163" i="1"/>
  <c r="AW163" i="1"/>
  <c r="BP163" i="1"/>
  <c r="BG163" i="1" s="1"/>
  <c r="AW164" i="1"/>
  <c r="AX167" i="1"/>
  <c r="AZ167" i="1"/>
  <c r="AY167" i="1"/>
  <c r="AW167" i="1"/>
  <c r="AX171" i="1"/>
  <c r="AY171" i="1"/>
  <c r="AW171" i="1"/>
  <c r="AY192" i="1"/>
  <c r="AX192" i="1"/>
  <c r="AW192" i="1"/>
  <c r="AZ192" i="1"/>
  <c r="AY211" i="1"/>
  <c r="AX211" i="1"/>
  <c r="AW211" i="1"/>
  <c r="AZ211" i="1"/>
  <c r="AY114" i="1"/>
  <c r="AY116" i="1"/>
  <c r="AY118" i="1"/>
  <c r="AY119" i="1"/>
  <c r="AY121" i="1"/>
  <c r="AY123" i="1"/>
  <c r="AY125" i="1"/>
  <c r="AX126" i="1"/>
  <c r="AZ127" i="1"/>
  <c r="BP127" i="1"/>
  <c r="BG127" i="1" s="1"/>
  <c r="AX128" i="1"/>
  <c r="AZ129" i="1"/>
  <c r="BP129" i="1"/>
  <c r="AX130" i="1"/>
  <c r="AZ131" i="1"/>
  <c r="BP131" i="1"/>
  <c r="AX132" i="1"/>
  <c r="AX133" i="1"/>
  <c r="AZ134" i="1"/>
  <c r="AX135" i="1"/>
  <c r="AZ136" i="1"/>
  <c r="AX137" i="1"/>
  <c r="AZ138" i="1"/>
  <c r="BP138" i="1"/>
  <c r="BG138" i="1" s="1"/>
  <c r="AX139" i="1"/>
  <c r="AX140" i="1"/>
  <c r="AZ141" i="1"/>
  <c r="AX142" i="1"/>
  <c r="AZ143" i="1"/>
  <c r="BP143" i="1"/>
  <c r="AX144" i="1"/>
  <c r="AZ145" i="1"/>
  <c r="BP145" i="1"/>
  <c r="BG145" i="1" s="1"/>
  <c r="AX146" i="1"/>
  <c r="AX147" i="1"/>
  <c r="AZ148" i="1"/>
  <c r="AX149" i="1"/>
  <c r="AZ150" i="1"/>
  <c r="BP150" i="1"/>
  <c r="BG150" i="1" s="1"/>
  <c r="AX151" i="1"/>
  <c r="AZ152" i="1"/>
  <c r="BP152" i="1"/>
  <c r="AX153" i="1"/>
  <c r="AX154" i="1"/>
  <c r="AZ155" i="1"/>
  <c r="BP155" i="1"/>
  <c r="BG155" i="1" s="1"/>
  <c r="AX156" i="1"/>
  <c r="AZ157" i="1"/>
  <c r="AX158" i="1"/>
  <c r="AZ159" i="1"/>
  <c r="BP159" i="1"/>
  <c r="BG159" i="1" s="1"/>
  <c r="AX160" i="1"/>
  <c r="AY162" i="1"/>
  <c r="AY164" i="1"/>
  <c r="AW170" i="1"/>
  <c r="BP174" i="1"/>
  <c r="AW174" i="1"/>
  <c r="AY174" i="1"/>
  <c r="BL179" i="1"/>
  <c r="BL182" i="1"/>
  <c r="AY185" i="1"/>
  <c r="AX185" i="1"/>
  <c r="AW185" i="1"/>
  <c r="AY194" i="1"/>
  <c r="AX194" i="1"/>
  <c r="AW194" i="1"/>
  <c r="AY204" i="1"/>
  <c r="AX204" i="1"/>
  <c r="AW204" i="1"/>
  <c r="AW207" i="1"/>
  <c r="AY213" i="1"/>
  <c r="AX213" i="1"/>
  <c r="AW213" i="1"/>
  <c r="BG216" i="1"/>
  <c r="AW221" i="1"/>
  <c r="AW222" i="1"/>
  <c r="BL225" i="1"/>
  <c r="BL229" i="1"/>
  <c r="AW233" i="1"/>
  <c r="AW234" i="1"/>
  <c r="AW237" i="1"/>
  <c r="BP237" i="1"/>
  <c r="BG237" i="1" s="1"/>
  <c r="AW238" i="1"/>
  <c r="BG241" i="1"/>
  <c r="AY251" i="1"/>
  <c r="AX251" i="1"/>
  <c r="BP251" i="1"/>
  <c r="BG251" i="1" s="1"/>
  <c r="AW251" i="1"/>
  <c r="AZ251" i="1"/>
  <c r="AY252" i="1"/>
  <c r="AX252" i="1"/>
  <c r="AW252" i="1"/>
  <c r="AZ252" i="1"/>
  <c r="AZ107" i="1"/>
  <c r="AZ109" i="1"/>
  <c r="AZ112" i="1"/>
  <c r="AZ114" i="1"/>
  <c r="AZ116" i="1"/>
  <c r="AZ119" i="1"/>
  <c r="AZ121" i="1"/>
  <c r="AZ123" i="1"/>
  <c r="AY126" i="1"/>
  <c r="AY128" i="1"/>
  <c r="AY130" i="1"/>
  <c r="AY132" i="1"/>
  <c r="AY133" i="1"/>
  <c r="AY135" i="1"/>
  <c r="AY137" i="1"/>
  <c r="AY139" i="1"/>
  <c r="AY140" i="1"/>
  <c r="AW141" i="1"/>
  <c r="BO146" i="1" s="1"/>
  <c r="AY142" i="1"/>
  <c r="AW143" i="1"/>
  <c r="AY144" i="1"/>
  <c r="AW145" i="1"/>
  <c r="AY146" i="1"/>
  <c r="AY147" i="1"/>
  <c r="AW148" i="1"/>
  <c r="BO153" i="1" s="1"/>
  <c r="AY149" i="1"/>
  <c r="AW150" i="1"/>
  <c r="AY151" i="1"/>
  <c r="AW152" i="1"/>
  <c r="AY153" i="1"/>
  <c r="AY154" i="1"/>
  <c r="AW155" i="1"/>
  <c r="BO160" i="1" s="1"/>
  <c r="AY156" i="1"/>
  <c r="AW157" i="1"/>
  <c r="AY158" i="1"/>
  <c r="AW159" i="1"/>
  <c r="AY160" i="1"/>
  <c r="AZ162" i="1"/>
  <c r="AZ164" i="1"/>
  <c r="BJ166" i="1"/>
  <c r="BQ167" i="1"/>
  <c r="BL169" i="1"/>
  <c r="AW169" i="1"/>
  <c r="AX172" i="1"/>
  <c r="BJ172" i="1"/>
  <c r="BH172" i="1"/>
  <c r="BL172" i="1"/>
  <c r="BL173" i="1"/>
  <c r="AW173" i="1"/>
  <c r="BQ174" i="1"/>
  <c r="BL175" i="1"/>
  <c r="AY178" i="1"/>
  <c r="AX178" i="1"/>
  <c r="AW178" i="1"/>
  <c r="AW179" i="1"/>
  <c r="AW182" i="1"/>
  <c r="BP183" i="1"/>
  <c r="BG183" i="1" s="1"/>
  <c r="BJ183" i="1"/>
  <c r="BL184" i="1"/>
  <c r="BP187" i="1"/>
  <c r="BG187" i="1" s="1"/>
  <c r="BJ187" i="1"/>
  <c r="BL188" i="1"/>
  <c r="AW191" i="1"/>
  <c r="AZ194" i="1"/>
  <c r="AY197" i="1"/>
  <c r="AX197" i="1"/>
  <c r="AW197" i="1"/>
  <c r="BO202" i="1" s="1"/>
  <c r="AW200" i="1"/>
  <c r="AZ204" i="1"/>
  <c r="AY206" i="1"/>
  <c r="AX206" i="1"/>
  <c r="AW206" i="1"/>
  <c r="BP206" i="1"/>
  <c r="AW210" i="1"/>
  <c r="AZ213" i="1"/>
  <c r="AY215" i="1"/>
  <c r="AX215" i="1"/>
  <c r="AW215" i="1"/>
  <c r="BP215" i="1"/>
  <c r="BG215" i="1" s="1"/>
  <c r="AY217" i="1"/>
  <c r="AX217" i="1"/>
  <c r="AW217" i="1"/>
  <c r="BJ219" i="1"/>
  <c r="BL220" i="1"/>
  <c r="AZ223" i="1"/>
  <c r="BJ223" i="1"/>
  <c r="AW228" i="1"/>
  <c r="AW229" i="1"/>
  <c r="BL232" i="1"/>
  <c r="BJ235" i="1"/>
  <c r="BH235" i="1"/>
  <c r="BL235" i="1"/>
  <c r="BG236" i="1"/>
  <c r="AW240" i="1"/>
  <c r="BL241" i="1"/>
  <c r="AY270" i="1"/>
  <c r="AX270" i="1"/>
  <c r="AW270" i="1"/>
  <c r="BP270" i="1"/>
  <c r="BG270" i="1" s="1"/>
  <c r="AZ270" i="1"/>
  <c r="AW118" i="1"/>
  <c r="AW125" i="1"/>
  <c r="AZ126" i="1"/>
  <c r="AZ128" i="1"/>
  <c r="AZ130" i="1"/>
  <c r="AZ133" i="1"/>
  <c r="AZ135" i="1"/>
  <c r="AZ137" i="1"/>
  <c r="AZ140" i="1"/>
  <c r="AZ142" i="1"/>
  <c r="AZ144" i="1"/>
  <c r="AZ147" i="1"/>
  <c r="AZ149" i="1"/>
  <c r="AZ151" i="1"/>
  <c r="AZ154" i="1"/>
  <c r="AZ156" i="1"/>
  <c r="AZ158" i="1"/>
  <c r="AX165" i="1"/>
  <c r="BH165" i="1"/>
  <c r="BL165" i="1"/>
  <c r="AX168" i="1"/>
  <c r="BH168" i="1"/>
  <c r="BL168" i="1"/>
  <c r="BP171" i="1"/>
  <c r="BJ171" i="1"/>
  <c r="AW175" i="1"/>
  <c r="BJ176" i="1"/>
  <c r="BP180" i="1"/>
  <c r="BJ180" i="1"/>
  <c r="AY183" i="1"/>
  <c r="AX183" i="1"/>
  <c r="AW183" i="1"/>
  <c r="AW184" i="1"/>
  <c r="AY187" i="1"/>
  <c r="AX187" i="1"/>
  <c r="AW187" i="1"/>
  <c r="BG188" i="1"/>
  <c r="AY190" i="1"/>
  <c r="AX190" i="1"/>
  <c r="AW190" i="1"/>
  <c r="BO195" i="1" s="1"/>
  <c r="AW193" i="1"/>
  <c r="AY199" i="1"/>
  <c r="AX199" i="1"/>
  <c r="AW199" i="1"/>
  <c r="BG202" i="1"/>
  <c r="AW203" i="1"/>
  <c r="AY208" i="1"/>
  <c r="AX208" i="1"/>
  <c r="AW208" i="1"/>
  <c r="AW212" i="1"/>
  <c r="AY219" i="1"/>
  <c r="AX219" i="1"/>
  <c r="AW219" i="1"/>
  <c r="AW220" i="1"/>
  <c r="AY223" i="1"/>
  <c r="AX223" i="1"/>
  <c r="AW223" i="1"/>
  <c r="BP223" i="1"/>
  <c r="BG223" i="1" s="1"/>
  <c r="AW224" i="1"/>
  <c r="BP226" i="1"/>
  <c r="BG226" i="1" s="1"/>
  <c r="BJ226" i="1"/>
  <c r="BH226" i="1"/>
  <c r="BL226" i="1"/>
  <c r="BL227" i="1"/>
  <c r="AZ230" i="1"/>
  <c r="BJ230" i="1"/>
  <c r="BH230" i="1"/>
  <c r="BL230" i="1"/>
  <c r="BP231" i="1"/>
  <c r="BG231" i="1" s="1"/>
  <c r="BJ231" i="1"/>
  <c r="BH231" i="1"/>
  <c r="BL231" i="1"/>
  <c r="AW232" i="1"/>
  <c r="AW235" i="1"/>
  <c r="BL236" i="1"/>
  <c r="BJ242" i="1"/>
  <c r="BH242" i="1"/>
  <c r="BL242" i="1"/>
  <c r="BL244" i="1"/>
  <c r="AY247" i="1"/>
  <c r="AX247" i="1"/>
  <c r="AW247" i="1"/>
  <c r="AZ247" i="1"/>
  <c r="AY272" i="1"/>
  <c r="AX272" i="1"/>
  <c r="BP272" i="1"/>
  <c r="BG272" i="1" s="1"/>
  <c r="AW272" i="1"/>
  <c r="AZ272" i="1"/>
  <c r="AZ170" i="1"/>
  <c r="BP170" i="1"/>
  <c r="AZ172" i="1"/>
  <c r="BP172" i="1"/>
  <c r="BG172" i="1" s="1"/>
  <c r="AZ174" i="1"/>
  <c r="AZ175" i="1"/>
  <c r="AZ177" i="1"/>
  <c r="BP177" i="1"/>
  <c r="BG177" i="1" s="1"/>
  <c r="AZ179" i="1"/>
  <c r="AZ181" i="1"/>
  <c r="AZ182" i="1"/>
  <c r="BP182" i="1"/>
  <c r="BG182" i="1" s="1"/>
  <c r="AZ184" i="1"/>
  <c r="AZ186" i="1"/>
  <c r="AZ188" i="1"/>
  <c r="AY189" i="1"/>
  <c r="AY191" i="1"/>
  <c r="AY193" i="1"/>
  <c r="AY195" i="1"/>
  <c r="AY196" i="1"/>
  <c r="AY198" i="1"/>
  <c r="AY200" i="1"/>
  <c r="AY202" i="1"/>
  <c r="AY203" i="1"/>
  <c r="AY205" i="1"/>
  <c r="AY207" i="1"/>
  <c r="AY209" i="1"/>
  <c r="AY210" i="1"/>
  <c r="AY212" i="1"/>
  <c r="AY214" i="1"/>
  <c r="AY216" i="1"/>
  <c r="AZ218" i="1"/>
  <c r="AZ220" i="1"/>
  <c r="BP220" i="1"/>
  <c r="AX221" i="1"/>
  <c r="AZ222" i="1"/>
  <c r="BP222" i="1"/>
  <c r="BG222" i="1" s="1"/>
  <c r="AX224" i="1"/>
  <c r="AZ225" i="1"/>
  <c r="AX226" i="1"/>
  <c r="AZ227" i="1"/>
  <c r="BP227" i="1"/>
  <c r="AX228" i="1"/>
  <c r="AZ229" i="1"/>
  <c r="BP229" i="1"/>
  <c r="AX230" i="1"/>
  <c r="AX231" i="1"/>
  <c r="AZ232" i="1"/>
  <c r="BP232" i="1"/>
  <c r="BG232" i="1" s="1"/>
  <c r="AX233" i="1"/>
  <c r="AZ234" i="1"/>
  <c r="AX235" i="1"/>
  <c r="AZ236" i="1"/>
  <c r="AX237" i="1"/>
  <c r="AX238" i="1"/>
  <c r="AZ239" i="1"/>
  <c r="AX240" i="1"/>
  <c r="AZ241" i="1"/>
  <c r="AX242" i="1"/>
  <c r="BH243" i="1"/>
  <c r="BL243" i="1"/>
  <c r="AZ244" i="1"/>
  <c r="BJ244" i="1"/>
  <c r="BP244" i="1"/>
  <c r="AW246" i="1"/>
  <c r="AW248" i="1"/>
  <c r="AY268" i="1"/>
  <c r="AX268" i="1"/>
  <c r="AW268" i="1"/>
  <c r="AZ274" i="1"/>
  <c r="AY274" i="1"/>
  <c r="AX274" i="1"/>
  <c r="AW274" i="1"/>
  <c r="AW328" i="1"/>
  <c r="AW181" i="1"/>
  <c r="AW188" i="1"/>
  <c r="AZ189" i="1"/>
  <c r="BP189" i="1"/>
  <c r="BG189" i="1" s="1"/>
  <c r="AZ191" i="1"/>
  <c r="BP191" i="1"/>
  <c r="AZ193" i="1"/>
  <c r="BP193" i="1"/>
  <c r="BG193" i="1" s="1"/>
  <c r="AZ195" i="1"/>
  <c r="AZ196" i="1"/>
  <c r="AZ198" i="1"/>
  <c r="AZ200" i="1"/>
  <c r="BP200" i="1"/>
  <c r="BG200" i="1" s="1"/>
  <c r="AZ202" i="1"/>
  <c r="AZ203" i="1"/>
  <c r="AZ205" i="1"/>
  <c r="AZ207" i="1"/>
  <c r="BP207" i="1"/>
  <c r="BG207" i="1" s="1"/>
  <c r="AZ209" i="1"/>
  <c r="AZ210" i="1"/>
  <c r="BP210" i="1"/>
  <c r="BG210" i="1" s="1"/>
  <c r="AZ212" i="1"/>
  <c r="AZ214" i="1"/>
  <c r="BP214" i="1"/>
  <c r="BG214" i="1" s="1"/>
  <c r="AZ216" i="1"/>
  <c r="AW225" i="1"/>
  <c r="AW227" i="1"/>
  <c r="AW236" i="1"/>
  <c r="AW239" i="1"/>
  <c r="AW241" i="1"/>
  <c r="AW243" i="1"/>
  <c r="AW244" i="1"/>
  <c r="AY245" i="1"/>
  <c r="AX245" i="1"/>
  <c r="AY261" i="1"/>
  <c r="AX261" i="1"/>
  <c r="AW261" i="1"/>
  <c r="AY263" i="1"/>
  <c r="AX263" i="1"/>
  <c r="AW263" i="1"/>
  <c r="AY265" i="1"/>
  <c r="AX265" i="1"/>
  <c r="BP265" i="1"/>
  <c r="BG265" i="1" s="1"/>
  <c r="AW265" i="1"/>
  <c r="AY266" i="1"/>
  <c r="AX266" i="1"/>
  <c r="AW266" i="1"/>
  <c r="AW267" i="1"/>
  <c r="AZ268" i="1"/>
  <c r="BP268" i="1"/>
  <c r="AZ166" i="1"/>
  <c r="AZ169" i="1"/>
  <c r="AZ171" i="1"/>
  <c r="AZ173" i="1"/>
  <c r="AZ176" i="1"/>
  <c r="AZ178" i="1"/>
  <c r="AZ180" i="1"/>
  <c r="AZ183" i="1"/>
  <c r="AZ185" i="1"/>
  <c r="AZ187" i="1"/>
  <c r="AW195" i="1"/>
  <c r="AW202" i="1"/>
  <c r="AW209" i="1"/>
  <c r="AW216" i="1"/>
  <c r="AZ217" i="1"/>
  <c r="AZ219" i="1"/>
  <c r="AZ221" i="1"/>
  <c r="AZ224" i="1"/>
  <c r="AZ226" i="1"/>
  <c r="AZ228" i="1"/>
  <c r="AZ231" i="1"/>
  <c r="AZ233" i="1"/>
  <c r="AZ235" i="1"/>
  <c r="AZ238" i="1"/>
  <c r="AZ240" i="1"/>
  <c r="AZ242" i="1"/>
  <c r="AX243" i="1"/>
  <c r="BI244" i="1"/>
  <c r="AW245" i="1"/>
  <c r="BO251" i="1" s="1"/>
  <c r="BQ246" i="1"/>
  <c r="BK246" i="1"/>
  <c r="BI246" i="1"/>
  <c r="AY254" i="1"/>
  <c r="AX254" i="1"/>
  <c r="AW254" i="1"/>
  <c r="AY256" i="1"/>
  <c r="AX256" i="1"/>
  <c r="AW256" i="1"/>
  <c r="AY258" i="1"/>
  <c r="AX258" i="1"/>
  <c r="AW258" i="1"/>
  <c r="AY259" i="1"/>
  <c r="AX259" i="1"/>
  <c r="AW259" i="1"/>
  <c r="AW260" i="1"/>
  <c r="AZ261" i="1"/>
  <c r="AW262" i="1"/>
  <c r="AZ263" i="1"/>
  <c r="BP263" i="1"/>
  <c r="BG263" i="1" s="1"/>
  <c r="AW264" i="1"/>
  <c r="AZ265" i="1"/>
  <c r="AZ266" i="1"/>
  <c r="AZ273" i="1"/>
  <c r="BK282" i="1"/>
  <c r="BP283" i="1"/>
  <c r="BJ283" i="1"/>
  <c r="BH283" i="1"/>
  <c r="BL283" i="1"/>
  <c r="BL284" i="1"/>
  <c r="BQ286" i="1"/>
  <c r="BK286" i="1"/>
  <c r="AW287" i="1"/>
  <c r="BO293" i="1" s="1"/>
  <c r="AY329" i="1"/>
  <c r="AX329" i="1"/>
  <c r="AW329" i="1"/>
  <c r="AY244" i="1"/>
  <c r="AZ246" i="1"/>
  <c r="BP246" i="1"/>
  <c r="AZ248" i="1"/>
  <c r="AZ250" i="1"/>
  <c r="BP250" i="1"/>
  <c r="BG250" i="1" s="1"/>
  <c r="AZ253" i="1"/>
  <c r="AZ255" i="1"/>
  <c r="BP255" i="1"/>
  <c r="BG255" i="1" s="1"/>
  <c r="AZ257" i="1"/>
  <c r="AZ260" i="1"/>
  <c r="AZ262" i="1"/>
  <c r="AZ264" i="1"/>
  <c r="BP264" i="1"/>
  <c r="BG264" i="1" s="1"/>
  <c r="AZ267" i="1"/>
  <c r="AZ269" i="1"/>
  <c r="BP269" i="1"/>
  <c r="AZ271" i="1"/>
  <c r="BP271" i="1"/>
  <c r="BG271" i="1" s="1"/>
  <c r="AW273" i="1"/>
  <c r="BQ275" i="1"/>
  <c r="BK275" i="1"/>
  <c r="BL277" i="1"/>
  <c r="AW289" i="1"/>
  <c r="BK291" i="1"/>
  <c r="BL291" i="1"/>
  <c r="BI296" i="1"/>
  <c r="AY336" i="1"/>
  <c r="AX336" i="1"/>
  <c r="AW336" i="1"/>
  <c r="BQ273" i="1"/>
  <c r="BG273" i="1" s="1"/>
  <c r="BK273" i="1"/>
  <c r="BJ281" i="1"/>
  <c r="BH281" i="1"/>
  <c r="BL281" i="1"/>
  <c r="BL282" i="1"/>
  <c r="BQ284" i="1"/>
  <c r="BK284" i="1"/>
  <c r="BP285" i="1"/>
  <c r="BG285" i="1" s="1"/>
  <c r="BJ285" i="1"/>
  <c r="BH285" i="1"/>
  <c r="BL285" i="1"/>
  <c r="BL286" i="1"/>
  <c r="BK287" i="1"/>
  <c r="BL287" i="1"/>
  <c r="BJ290" i="1"/>
  <c r="BH290" i="1"/>
  <c r="BL290" i="1"/>
  <c r="BJ295" i="1"/>
  <c r="BH295" i="1"/>
  <c r="BL295" i="1"/>
  <c r="AW314" i="1"/>
  <c r="AZ275" i="1"/>
  <c r="AX276" i="1"/>
  <c r="AZ277" i="1"/>
  <c r="AX278" i="1"/>
  <c r="AZ279" i="1"/>
  <c r="AZ280" i="1"/>
  <c r="BP280" i="1"/>
  <c r="BG280" i="1" s="1"/>
  <c r="AX281" i="1"/>
  <c r="AZ282" i="1"/>
  <c r="AX283" i="1"/>
  <c r="AZ284" i="1"/>
  <c r="BP284" i="1"/>
  <c r="AX285" i="1"/>
  <c r="AZ286" i="1"/>
  <c r="AX288" i="1"/>
  <c r="AX290" i="1"/>
  <c r="AX292" i="1"/>
  <c r="AX295" i="1"/>
  <c r="AW296" i="1"/>
  <c r="BO300" i="1" s="1"/>
  <c r="AW298" i="1"/>
  <c r="AY298" i="1"/>
  <c r="AW300" i="1"/>
  <c r="AY300" i="1"/>
  <c r="AY331" i="1"/>
  <c r="AX331" i="1"/>
  <c r="AW331" i="1"/>
  <c r="AW332" i="1"/>
  <c r="AY335" i="1"/>
  <c r="AX335" i="1"/>
  <c r="AW335" i="1"/>
  <c r="AY338" i="1"/>
  <c r="AX338" i="1"/>
  <c r="AW338" i="1"/>
  <c r="AW339" i="1"/>
  <c r="AW275" i="1"/>
  <c r="AY276" i="1"/>
  <c r="AW277" i="1"/>
  <c r="AY278" i="1"/>
  <c r="AW279" i="1"/>
  <c r="AW280" i="1"/>
  <c r="AY281" i="1"/>
  <c r="AW282" i="1"/>
  <c r="AY283" i="1"/>
  <c r="AW284" i="1"/>
  <c r="AY285" i="1"/>
  <c r="AW286" i="1"/>
  <c r="BP286" i="1"/>
  <c r="BG286" i="1" s="1"/>
  <c r="AY288" i="1"/>
  <c r="AY290" i="1"/>
  <c r="AY292" i="1"/>
  <c r="AW293" i="1"/>
  <c r="AY295" i="1"/>
  <c r="AX296" i="1"/>
  <c r="AY297" i="1"/>
  <c r="AX298" i="1"/>
  <c r="AX300" i="1"/>
  <c r="BJ301" i="1"/>
  <c r="AW304" i="1"/>
  <c r="BK306" i="1"/>
  <c r="BL306" i="1"/>
  <c r="BJ308" i="1"/>
  <c r="BH308" i="1"/>
  <c r="BL308" i="1"/>
  <c r="AW309" i="1"/>
  <c r="BO314" i="1" s="1"/>
  <c r="BK311" i="1"/>
  <c r="BL311" i="1"/>
  <c r="AW313" i="1"/>
  <c r="BK316" i="1"/>
  <c r="BL316" i="1"/>
  <c r="AW318" i="1"/>
  <c r="BO321" i="1" s="1"/>
  <c r="BK320" i="1"/>
  <c r="BL320" i="1"/>
  <c r="BJ322" i="1"/>
  <c r="BH322" i="1"/>
  <c r="BL322" i="1"/>
  <c r="AW323" i="1"/>
  <c r="BO328" i="1" s="1"/>
  <c r="BK325" i="1"/>
  <c r="BL325" i="1"/>
  <c r="AW327" i="1"/>
  <c r="AZ276" i="1"/>
  <c r="AZ278" i="1"/>
  <c r="AZ281" i="1"/>
  <c r="AZ283" i="1"/>
  <c r="AZ285" i="1"/>
  <c r="BK296" i="1"/>
  <c r="AY299" i="1"/>
  <c r="AW299" i="1"/>
  <c r="AW301" i="1"/>
  <c r="BJ305" i="1"/>
  <c r="BH305" i="1"/>
  <c r="BL305" i="1"/>
  <c r="BJ310" i="1"/>
  <c r="BH310" i="1"/>
  <c r="BL310" i="1"/>
  <c r="AY314" i="1"/>
  <c r="BJ314" i="1"/>
  <c r="BH314" i="1"/>
  <c r="BL314" i="1"/>
  <c r="BJ319" i="1"/>
  <c r="BH319" i="1"/>
  <c r="BL319" i="1"/>
  <c r="BJ324" i="1"/>
  <c r="BH324" i="1"/>
  <c r="BL324" i="1"/>
  <c r="AY328" i="1"/>
  <c r="BJ328" i="1"/>
  <c r="BH328" i="1"/>
  <c r="BL328" i="1"/>
  <c r="AW330" i="1"/>
  <c r="AY333" i="1"/>
  <c r="AX333" i="1"/>
  <c r="AW333" i="1"/>
  <c r="AW334" i="1"/>
  <c r="AW337" i="1"/>
  <c r="AY340" i="1"/>
  <c r="AX340" i="1"/>
  <c r="AW340" i="1"/>
  <c r="AX303" i="1"/>
  <c r="AX305" i="1"/>
  <c r="AX307" i="1"/>
  <c r="AX308" i="1"/>
  <c r="AX310" i="1"/>
  <c r="AX312" i="1"/>
  <c r="AX314" i="1"/>
  <c r="AX315" i="1"/>
  <c r="AX317" i="1"/>
  <c r="AX319" i="1"/>
  <c r="AX321" i="1"/>
  <c r="AX322" i="1"/>
  <c r="AX324" i="1"/>
  <c r="AX326" i="1"/>
  <c r="AX328" i="1"/>
  <c r="AY330" i="1"/>
  <c r="AY332" i="1"/>
  <c r="AY334" i="1"/>
  <c r="AY337" i="1"/>
  <c r="AY339" i="1"/>
  <c r="AX341" i="1"/>
  <c r="AW341" i="1"/>
  <c r="BL341" i="1"/>
  <c r="AY346" i="1"/>
  <c r="AX346" i="1"/>
  <c r="AW346" i="1"/>
  <c r="BO349" i="1" s="1"/>
  <c r="AY301" i="1"/>
  <c r="AW302" i="1"/>
  <c r="AY303" i="1"/>
  <c r="AY305" i="1"/>
  <c r="AY308" i="1"/>
  <c r="AY310" i="1"/>
  <c r="AY312" i="1"/>
  <c r="AY315" i="1"/>
  <c r="AY317" i="1"/>
  <c r="AY319" i="1"/>
  <c r="AY322" i="1"/>
  <c r="AY324" i="1"/>
  <c r="AY326" i="1"/>
  <c r="AW345" i="1"/>
  <c r="BK341" i="1"/>
  <c r="BJ342" i="1"/>
  <c r="AY344" i="1"/>
  <c r="AX344" i="1"/>
  <c r="AW344" i="1"/>
  <c r="AY348" i="1"/>
  <c r="AX348" i="1"/>
  <c r="AW348" i="1"/>
  <c r="AY342" i="1"/>
  <c r="AY343" i="1"/>
  <c r="AY345" i="1"/>
  <c r="AY347" i="1"/>
  <c r="AY349" i="1"/>
  <c r="AY350" i="1"/>
  <c r="AW351" i="1"/>
  <c r="BO356" i="1" s="1"/>
  <c r="AY352" i="1"/>
  <c r="AW353" i="1"/>
  <c r="AW355" i="1"/>
  <c r="AW358" i="1"/>
  <c r="AW364" i="1"/>
  <c r="BO370" i="1" s="1"/>
  <c r="L421" i="1"/>
  <c r="O421" i="1"/>
  <c r="N421" i="1"/>
  <c r="J421" i="1"/>
  <c r="M421" i="1"/>
  <c r="AX351" i="1"/>
  <c r="AX353" i="1"/>
  <c r="AX355" i="1"/>
  <c r="AX358" i="1"/>
  <c r="AY360" i="1"/>
  <c r="AX360" i="1"/>
  <c r="BH360" i="1"/>
  <c r="BL360" i="1"/>
  <c r="AW361" i="1"/>
  <c r="BK363" i="1"/>
  <c r="BL363" i="1"/>
  <c r="AW366" i="1"/>
  <c r="BK368" i="1"/>
  <c r="BL368" i="1"/>
  <c r="BK373" i="1"/>
  <c r="BL373" i="1"/>
  <c r="M408" i="1"/>
  <c r="L408" i="1"/>
  <c r="O408" i="1"/>
  <c r="J408" i="1"/>
  <c r="N408" i="1"/>
  <c r="AW342" i="1"/>
  <c r="AW349" i="1"/>
  <c r="AY351" i="1"/>
  <c r="AY353" i="1"/>
  <c r="AY355" i="1"/>
  <c r="AW356" i="1"/>
  <c r="AW357" i="1"/>
  <c r="AW359" i="1"/>
  <c r="BJ362" i="1"/>
  <c r="BH362" i="1"/>
  <c r="BL362" i="1"/>
  <c r="BK364" i="1"/>
  <c r="BL364" i="1"/>
  <c r="BJ367" i="1"/>
  <c r="BH367" i="1"/>
  <c r="BL367" i="1"/>
  <c r="BJ372" i="1"/>
  <c r="BH372" i="1"/>
  <c r="BL372" i="1"/>
  <c r="AX357" i="1"/>
  <c r="AX362" i="1"/>
  <c r="AX365" i="1"/>
  <c r="AX367" i="1"/>
  <c r="AX369" i="1"/>
  <c r="AX372" i="1"/>
  <c r="AY375" i="1"/>
  <c r="AX375" i="1"/>
  <c r="AW375" i="1"/>
  <c r="AY382" i="1"/>
  <c r="AX382" i="1"/>
  <c r="AW382" i="1"/>
  <c r="AY386" i="1"/>
  <c r="AX386" i="1"/>
  <c r="AW386" i="1"/>
  <c r="BL387" i="1"/>
  <c r="AY388" i="1"/>
  <c r="AX388" i="1"/>
  <c r="AW388" i="1"/>
  <c r="BL389" i="1"/>
  <c r="N420" i="1"/>
  <c r="J420" i="1"/>
  <c r="M420" i="1"/>
  <c r="L420" i="1"/>
  <c r="O420" i="1"/>
  <c r="N424" i="1"/>
  <c r="J424" i="1"/>
  <c r="M424" i="1"/>
  <c r="L424" i="1"/>
  <c r="O424" i="1"/>
  <c r="AY362" i="1"/>
  <c r="AW363" i="1"/>
  <c r="AY365" i="1"/>
  <c r="AY367" i="1"/>
  <c r="AY369" i="1"/>
  <c r="AW370" i="1"/>
  <c r="AY372" i="1"/>
  <c r="AW374" i="1"/>
  <c r="BO377" i="1" s="1"/>
  <c r="AY374" i="1"/>
  <c r="AY378" i="1"/>
  <c r="AX378" i="1"/>
  <c r="AW378" i="1"/>
  <c r="AW381" i="1"/>
  <c r="BL385" i="1"/>
  <c r="AW387" i="1"/>
  <c r="AW389" i="1"/>
  <c r="N399" i="1"/>
  <c r="J399" i="1"/>
  <c r="M399" i="1"/>
  <c r="L399" i="1"/>
  <c r="O399" i="1"/>
  <c r="M405" i="1"/>
  <c r="L405" i="1"/>
  <c r="O405" i="1"/>
  <c r="J405" i="1"/>
  <c r="L419" i="1"/>
  <c r="O419" i="1"/>
  <c r="N419" i="1"/>
  <c r="J419" i="1"/>
  <c r="M419" i="1"/>
  <c r="L423" i="1"/>
  <c r="O423" i="1"/>
  <c r="N423" i="1"/>
  <c r="J423" i="1"/>
  <c r="M423" i="1"/>
  <c r="AY377" i="1"/>
  <c r="AX377" i="1"/>
  <c r="AW377" i="1"/>
  <c r="AY380" i="1"/>
  <c r="AX380" i="1"/>
  <c r="AW380" i="1"/>
  <c r="AY384" i="1"/>
  <c r="AX384" i="1"/>
  <c r="AW384" i="1"/>
  <c r="N402" i="1"/>
  <c r="J402" i="1"/>
  <c r="M402" i="1"/>
  <c r="L402" i="1"/>
  <c r="O402" i="1"/>
  <c r="N418" i="1"/>
  <c r="J418" i="1"/>
  <c r="M418" i="1"/>
  <c r="L418" i="1"/>
  <c r="O418" i="1"/>
  <c r="N422" i="1"/>
  <c r="J422" i="1"/>
  <c r="M422" i="1"/>
  <c r="L422" i="1"/>
  <c r="O422" i="1"/>
  <c r="AY376" i="1"/>
  <c r="AY379" i="1"/>
  <c r="AY381" i="1"/>
  <c r="AY383" i="1"/>
  <c r="AY393" i="1"/>
  <c r="AX393" i="1"/>
  <c r="AW393" i="1"/>
  <c r="AY397" i="1"/>
  <c r="AX397" i="1"/>
  <c r="AW397" i="1"/>
  <c r="O410" i="1"/>
  <c r="N410" i="1"/>
  <c r="J410" i="1"/>
  <c r="M410" i="1"/>
  <c r="N412" i="1"/>
  <c r="J412" i="1"/>
  <c r="M412" i="1"/>
  <c r="L412" i="1"/>
  <c r="AW385" i="1"/>
  <c r="AX390" i="1"/>
  <c r="AW392" i="1"/>
  <c r="BO398" i="1" s="1"/>
  <c r="AW396" i="1"/>
  <c r="M401" i="1"/>
  <c r="L401" i="1"/>
  <c r="O401" i="1"/>
  <c r="N401" i="1"/>
  <c r="N406" i="1"/>
  <c r="J406" i="1"/>
  <c r="M406" i="1"/>
  <c r="L406" i="1"/>
  <c r="N409" i="1"/>
  <c r="J409" i="1"/>
  <c r="M409" i="1"/>
  <c r="L409" i="1"/>
  <c r="N414" i="1"/>
  <c r="J414" i="1"/>
  <c r="M414" i="1"/>
  <c r="L414" i="1"/>
  <c r="AW390" i="1"/>
  <c r="AW391" i="1"/>
  <c r="AY391" i="1"/>
  <c r="AY395" i="1"/>
  <c r="AX395" i="1"/>
  <c r="AW395" i="1"/>
  <c r="O403" i="1"/>
  <c r="N403" i="1"/>
  <c r="J403" i="1"/>
  <c r="M403" i="1"/>
  <c r="N416" i="1"/>
  <c r="J416" i="1"/>
  <c r="M416" i="1"/>
  <c r="L416" i="1"/>
  <c r="AY392" i="1"/>
  <c r="AY394" i="1"/>
  <c r="AY396" i="1"/>
  <c r="AY398" i="1"/>
  <c r="J400" i="1"/>
  <c r="N400" i="1"/>
  <c r="J404" i="1"/>
  <c r="N404" i="1"/>
  <c r="J407" i="1"/>
  <c r="N407" i="1"/>
  <c r="J411" i="1"/>
  <c r="N411" i="1"/>
  <c r="J413" i="1"/>
  <c r="N413" i="1"/>
  <c r="J415" i="1"/>
  <c r="N415" i="1"/>
  <c r="J417" i="1"/>
  <c r="N417" i="1"/>
  <c r="O400" i="1"/>
  <c r="O404" i="1"/>
  <c r="O407" i="1"/>
  <c r="O411" i="1"/>
  <c r="O413" i="1"/>
  <c r="O415" i="1"/>
  <c r="O417" i="1"/>
  <c r="AW398" i="1"/>
  <c r="BT69" i="1" l="1"/>
  <c r="BO181" i="1"/>
  <c r="BO244" i="1"/>
  <c r="BG174" i="1"/>
  <c r="BG129" i="1"/>
  <c r="BO174" i="1"/>
  <c r="BO13" i="1"/>
  <c r="BO41" i="1"/>
  <c r="AW4" i="1"/>
  <c r="BU21" i="1"/>
  <c r="B28" i="1"/>
  <c r="BU28" i="1" s="1"/>
  <c r="BO307" i="1"/>
  <c r="BT328" i="1" s="1"/>
  <c r="BG246" i="1"/>
  <c r="BO272" i="1"/>
  <c r="BO209" i="1"/>
  <c r="BT216" i="1" s="1"/>
  <c r="BO223" i="1"/>
  <c r="BO216" i="1"/>
  <c r="BG131" i="1"/>
  <c r="BO167" i="1"/>
  <c r="BT188" i="1" s="1"/>
  <c r="BO111" i="1"/>
  <c r="BO76" i="1"/>
  <c r="BO104" i="1"/>
  <c r="BO97" i="1"/>
  <c r="BO34" i="1"/>
  <c r="BO69" i="1"/>
  <c r="BU49" i="1"/>
  <c r="B56" i="1"/>
  <c r="BO265" i="1"/>
  <c r="BT272" i="1"/>
  <c r="BO188" i="1"/>
  <c r="BO90" i="1"/>
  <c r="BO391" i="1"/>
  <c r="BO384" i="1"/>
  <c r="BO363" i="1"/>
  <c r="BO342" i="1"/>
  <c r="BO335" i="1"/>
  <c r="BO286" i="1"/>
  <c r="BG284" i="1"/>
  <c r="BO279" i="1"/>
  <c r="BT300" i="1" s="1"/>
  <c r="BO230" i="1"/>
  <c r="BO258" i="1"/>
  <c r="BO118" i="1"/>
  <c r="BO237" i="1"/>
  <c r="BO20" i="1"/>
  <c r="AZ4" i="1"/>
  <c r="D11" i="1"/>
  <c r="BV11" i="1" s="1"/>
  <c r="C12" i="1"/>
  <c r="BQ11" i="1"/>
  <c r="BG11" i="1" s="1"/>
  <c r="BT97" i="1" l="1"/>
  <c r="C13" i="1"/>
  <c r="BQ12" i="1"/>
  <c r="BG12" i="1" s="1"/>
  <c r="D12" i="1"/>
  <c r="BV12" i="1" s="1"/>
  <c r="BT384" i="1"/>
  <c r="BT244" i="1"/>
  <c r="B63" i="1"/>
  <c r="BU56" i="1"/>
  <c r="BT41" i="1"/>
  <c r="BT125" i="1"/>
  <c r="BT356" i="1"/>
  <c r="BU63" i="1" l="1"/>
  <c r="B70" i="1"/>
  <c r="C14" i="1"/>
  <c r="D13" i="1"/>
  <c r="BV13" i="1" s="1"/>
  <c r="BQ13" i="1"/>
  <c r="BG13" i="1" s="1"/>
  <c r="BT4" i="1"/>
  <c r="BU70" i="1" l="1"/>
  <c r="B77" i="1"/>
  <c r="C15" i="1"/>
  <c r="D14" i="1"/>
  <c r="BV14" i="1" s="1"/>
  <c r="C16" i="1" l="1"/>
  <c r="D15" i="1"/>
  <c r="BV15" i="1" s="1"/>
  <c r="BU77" i="1"/>
  <c r="B84" i="1"/>
  <c r="BU84" i="1" l="1"/>
  <c r="B91" i="1"/>
  <c r="C17" i="1"/>
  <c r="D16" i="1"/>
  <c r="BV16" i="1" s="1"/>
  <c r="BQ16" i="1"/>
  <c r="BP16" i="1"/>
  <c r="C18" i="1" l="1"/>
  <c r="BQ17" i="1"/>
  <c r="BG17" i="1" s="1"/>
  <c r="D17" i="1"/>
  <c r="BV17" i="1" s="1"/>
  <c r="BG16" i="1"/>
  <c r="B98" i="1"/>
  <c r="BU91" i="1"/>
  <c r="BU98" i="1" l="1"/>
  <c r="B105" i="1"/>
  <c r="D18" i="1"/>
  <c r="BV18" i="1" s="1"/>
  <c r="C19" i="1"/>
  <c r="C20" i="1" l="1"/>
  <c r="D19" i="1"/>
  <c r="BV19" i="1" s="1"/>
  <c r="BU105" i="1"/>
  <c r="B112" i="1"/>
  <c r="C21" i="1" l="1"/>
  <c r="D20" i="1"/>
  <c r="BV20" i="1" s="1"/>
  <c r="B119" i="1"/>
  <c r="BU112" i="1"/>
  <c r="D21" i="1" l="1"/>
  <c r="BV21" i="1" s="1"/>
  <c r="C22" i="1"/>
  <c r="BP21" i="1"/>
  <c r="BG21" i="1" s="1"/>
  <c r="B126" i="1"/>
  <c r="BU119" i="1"/>
  <c r="BU126" i="1" l="1"/>
  <c r="B133" i="1"/>
  <c r="C23" i="1"/>
  <c r="D22" i="1"/>
  <c r="BV22" i="1" s="1"/>
  <c r="BP22" i="1"/>
  <c r="BG22" i="1" s="1"/>
  <c r="D23" i="1" l="1"/>
  <c r="BV23" i="1" s="1"/>
  <c r="C24" i="1"/>
  <c r="BU133" i="1"/>
  <c r="B140" i="1"/>
  <c r="BU140" i="1" l="1"/>
  <c r="B147" i="1"/>
  <c r="C25" i="1"/>
  <c r="D24" i="1"/>
  <c r="BV24" i="1" s="1"/>
  <c r="C26" i="1" l="1"/>
  <c r="D25" i="1"/>
  <c r="BV25" i="1" s="1"/>
  <c r="BP25" i="1"/>
  <c r="BG25" i="1" s="1"/>
  <c r="BU147" i="1"/>
  <c r="B154" i="1"/>
  <c r="B161" i="1" l="1"/>
  <c r="BU154" i="1"/>
  <c r="C27" i="1"/>
  <c r="D26" i="1"/>
  <c r="BV26" i="1" s="1"/>
  <c r="BP26" i="1"/>
  <c r="BG26" i="1" s="1"/>
  <c r="BU161" i="1" l="1"/>
  <c r="B168" i="1"/>
  <c r="C28" i="1"/>
  <c r="D27" i="1"/>
  <c r="BV27" i="1" s="1"/>
  <c r="C29" i="1" l="1"/>
  <c r="D28" i="1"/>
  <c r="BV28" i="1" s="1"/>
  <c r="BU168" i="1"/>
  <c r="B175" i="1"/>
  <c r="BU175" i="1" l="1"/>
  <c r="B182" i="1"/>
  <c r="C30" i="1"/>
  <c r="D29" i="1"/>
  <c r="BV29" i="1" s="1"/>
  <c r="BQ29" i="1"/>
  <c r="BG29" i="1" s="1"/>
  <c r="D30" i="1" l="1"/>
  <c r="BV30" i="1" s="1"/>
  <c r="C31" i="1"/>
  <c r="BQ30" i="1"/>
  <c r="BG30" i="1" s="1"/>
  <c r="B189" i="1"/>
  <c r="BU182" i="1"/>
  <c r="B196" i="1" l="1"/>
  <c r="BU189" i="1"/>
  <c r="C32" i="1"/>
  <c r="D31" i="1"/>
  <c r="BV31" i="1" s="1"/>
  <c r="C33" i="1" l="1"/>
  <c r="D32" i="1"/>
  <c r="BV32" i="1" s="1"/>
  <c r="B203" i="1"/>
  <c r="BU196" i="1"/>
  <c r="B210" i="1" l="1"/>
  <c r="BU203" i="1"/>
  <c r="C34" i="1"/>
  <c r="D33" i="1"/>
  <c r="BV33" i="1" s="1"/>
  <c r="BU210" i="1" l="1"/>
  <c r="B217" i="1"/>
  <c r="C35" i="1"/>
  <c r="D34" i="1"/>
  <c r="BV34" i="1" s="1"/>
  <c r="BP34" i="1"/>
  <c r="BG34" i="1" s="1"/>
  <c r="D35" i="1" l="1"/>
  <c r="BV35" i="1" s="1"/>
  <c r="C36" i="1"/>
  <c r="BP35" i="1"/>
  <c r="BG35" i="1" s="1"/>
  <c r="BU217" i="1"/>
  <c r="B224" i="1"/>
  <c r="BU224" i="1" l="1"/>
  <c r="B231" i="1"/>
  <c r="C37" i="1"/>
  <c r="D36" i="1"/>
  <c r="BV36" i="1" s="1"/>
  <c r="BP36" i="1"/>
  <c r="BG36" i="1" s="1"/>
  <c r="C38" i="1" l="1"/>
  <c r="D37" i="1"/>
  <c r="BV37" i="1" s="1"/>
  <c r="BP37" i="1"/>
  <c r="BG37" i="1" s="1"/>
  <c r="BU231" i="1"/>
  <c r="B238" i="1"/>
  <c r="B245" i="1" l="1"/>
  <c r="BU238" i="1"/>
  <c r="C39" i="1"/>
  <c r="D38" i="1"/>
  <c r="BV38" i="1" s="1"/>
  <c r="BP38" i="1"/>
  <c r="BG38" i="1" s="1"/>
  <c r="D39" i="1" l="1"/>
  <c r="BV39" i="1" s="1"/>
  <c r="C40" i="1"/>
  <c r="BP39" i="1"/>
  <c r="BG39" i="1" s="1"/>
  <c r="BU245" i="1"/>
  <c r="B252" i="1"/>
  <c r="BU252" i="1" l="1"/>
  <c r="B259" i="1"/>
  <c r="C41" i="1"/>
  <c r="D40" i="1"/>
  <c r="BV40" i="1" s="1"/>
  <c r="D41" i="1" l="1"/>
  <c r="BV41" i="1" s="1"/>
  <c r="C42" i="1"/>
  <c r="BU259" i="1"/>
  <c r="B266" i="1"/>
  <c r="B273" i="1" l="1"/>
  <c r="BU266" i="1"/>
  <c r="C43" i="1"/>
  <c r="D42" i="1"/>
  <c r="BV42" i="1" s="1"/>
  <c r="BP42" i="1"/>
  <c r="BG42" i="1" s="1"/>
  <c r="BQ42" i="1"/>
  <c r="D43" i="1" l="1"/>
  <c r="BV43" i="1" s="1"/>
  <c r="C44" i="1"/>
  <c r="BQ43" i="1"/>
  <c r="BG43" i="1" s="1"/>
  <c r="B280" i="1"/>
  <c r="BU273" i="1"/>
  <c r="BU280" i="1" l="1"/>
  <c r="B287" i="1"/>
  <c r="C45" i="1"/>
  <c r="D44" i="1"/>
  <c r="BV44" i="1" s="1"/>
  <c r="BQ44" i="1"/>
  <c r="BG44" i="1" s="1"/>
  <c r="D45" i="1" l="1"/>
  <c r="BV45" i="1" s="1"/>
  <c r="C46" i="1"/>
  <c r="BU287" i="1"/>
  <c r="B294" i="1"/>
  <c r="BU294" i="1" l="1"/>
  <c r="B301" i="1"/>
  <c r="C47" i="1"/>
  <c r="D46" i="1"/>
  <c r="BV46" i="1" s="1"/>
  <c r="BU301" i="1" l="1"/>
  <c r="B308" i="1"/>
  <c r="D47" i="1"/>
  <c r="BV47" i="1" s="1"/>
  <c r="C48" i="1"/>
  <c r="C49" i="1" l="1"/>
  <c r="D48" i="1"/>
  <c r="BV48" i="1" s="1"/>
  <c r="BU308" i="1"/>
  <c r="B315" i="1"/>
  <c r="BU315" i="1" l="1"/>
  <c r="B322" i="1"/>
  <c r="C50" i="1"/>
  <c r="D49" i="1"/>
  <c r="BV49" i="1" s="1"/>
  <c r="BP49" i="1"/>
  <c r="BG49" i="1" s="1"/>
  <c r="D50" i="1" l="1"/>
  <c r="BV50" i="1" s="1"/>
  <c r="C51" i="1"/>
  <c r="BP50" i="1"/>
  <c r="BG50" i="1" s="1"/>
  <c r="B329" i="1"/>
  <c r="BU322" i="1"/>
  <c r="BU329" i="1" l="1"/>
  <c r="B336" i="1"/>
  <c r="C52" i="1"/>
  <c r="BP51" i="1"/>
  <c r="BG51" i="1" s="1"/>
  <c r="D51" i="1"/>
  <c r="BV51" i="1" s="1"/>
  <c r="C53" i="1" l="1"/>
  <c r="D52" i="1"/>
  <c r="BV52" i="1" s="1"/>
  <c r="B343" i="1"/>
  <c r="BU336" i="1"/>
  <c r="B350" i="1" l="1"/>
  <c r="BU343" i="1"/>
  <c r="D53" i="1"/>
  <c r="BV53" i="1" s="1"/>
  <c r="C54" i="1"/>
  <c r="BP53" i="1"/>
  <c r="BQ53" i="1"/>
  <c r="C55" i="1" l="1"/>
  <c r="D54" i="1"/>
  <c r="BV54" i="1" s="1"/>
  <c r="BQ54" i="1"/>
  <c r="BG54" i="1" s="1"/>
  <c r="BG53" i="1"/>
  <c r="B357" i="1"/>
  <c r="BU350" i="1"/>
  <c r="B364" i="1" l="1"/>
  <c r="BU357" i="1"/>
  <c r="D55" i="1"/>
  <c r="BV55" i="1" s="1"/>
  <c r="C56" i="1"/>
  <c r="BQ55" i="1"/>
  <c r="BG55" i="1" s="1"/>
  <c r="D56" i="1" l="1"/>
  <c r="BV56" i="1" s="1"/>
  <c r="C57" i="1"/>
  <c r="BU364" i="1"/>
  <c r="B371" i="1"/>
  <c r="B378" i="1" l="1"/>
  <c r="BU371" i="1"/>
  <c r="C58" i="1"/>
  <c r="D57" i="1"/>
  <c r="BV57" i="1" s="1"/>
  <c r="D58" i="1" l="1"/>
  <c r="BV58" i="1" s="1"/>
  <c r="C59" i="1"/>
  <c r="BP58" i="1"/>
  <c r="BG58" i="1" s="1"/>
  <c r="B385" i="1"/>
  <c r="BU378" i="1"/>
  <c r="B392" i="1" l="1"/>
  <c r="BU392" i="1" s="1"/>
  <c r="BU385" i="1"/>
  <c r="C60" i="1"/>
  <c r="D59" i="1"/>
  <c r="BV59" i="1" s="1"/>
  <c r="BP59" i="1"/>
  <c r="BG59" i="1" s="1"/>
  <c r="D60" i="1" l="1"/>
  <c r="BV60" i="1" s="1"/>
  <c r="C61" i="1"/>
  <c r="BP60" i="1"/>
  <c r="BG60" i="1" s="1"/>
  <c r="D61" i="1" l="1"/>
  <c r="BV61" i="1" s="1"/>
  <c r="C62" i="1"/>
  <c r="D62" i="1" l="1"/>
  <c r="BV62" i="1" s="1"/>
  <c r="C63" i="1"/>
  <c r="D63" i="1" l="1"/>
  <c r="BV63" i="1" s="1"/>
  <c r="C64" i="1"/>
  <c r="BP63" i="1"/>
  <c r="BQ63" i="1"/>
  <c r="BG63" i="1" l="1"/>
  <c r="D64" i="1"/>
  <c r="BV64" i="1" s="1"/>
  <c r="C65" i="1"/>
  <c r="C66" i="1" l="1"/>
  <c r="D65" i="1"/>
  <c r="BV65" i="1" s="1"/>
  <c r="D66" i="1" l="1"/>
  <c r="BV66" i="1" s="1"/>
  <c r="C67" i="1"/>
  <c r="C68" i="1" l="1"/>
  <c r="D67" i="1"/>
  <c r="BV67" i="1" s="1"/>
  <c r="BP67" i="1"/>
  <c r="BG67" i="1" s="1"/>
  <c r="D68" i="1" l="1"/>
  <c r="BV68" i="1" s="1"/>
  <c r="C69" i="1"/>
  <c r="BP68" i="1"/>
  <c r="BG68" i="1" s="1"/>
  <c r="C70" i="1" l="1"/>
  <c r="D69" i="1"/>
  <c r="BV69" i="1" s="1"/>
  <c r="BP69" i="1"/>
  <c r="BG69" i="1" s="1"/>
  <c r="C71" i="1" l="1"/>
  <c r="D70" i="1"/>
  <c r="BV70" i="1" s="1"/>
  <c r="BP70" i="1"/>
  <c r="BG70" i="1" s="1"/>
  <c r="C72" i="1" l="1"/>
  <c r="D71" i="1"/>
  <c r="BV71" i="1" s="1"/>
  <c r="BP71" i="1"/>
  <c r="BG71" i="1" s="1"/>
  <c r="C73" i="1" l="1"/>
  <c r="D72" i="1"/>
  <c r="BV72" i="1" s="1"/>
  <c r="C74" i="1" l="1"/>
  <c r="D73" i="1"/>
  <c r="BV73" i="1" s="1"/>
  <c r="BQ73" i="1"/>
  <c r="BP73" i="1"/>
  <c r="BG73" i="1" s="1"/>
  <c r="C75" i="1" l="1"/>
  <c r="D74" i="1"/>
  <c r="BV74" i="1" s="1"/>
  <c r="C76" i="1" l="1"/>
  <c r="D75" i="1"/>
  <c r="BV75" i="1" s="1"/>
  <c r="D76" i="1" l="1"/>
  <c r="BV76" i="1" s="1"/>
  <c r="C77" i="1"/>
  <c r="C78" i="1" l="1"/>
  <c r="D77" i="1"/>
  <c r="BV77" i="1" s="1"/>
  <c r="BP77" i="1"/>
  <c r="BG77" i="1" s="1"/>
  <c r="C79" i="1" l="1"/>
  <c r="D78" i="1"/>
  <c r="BV78" i="1" s="1"/>
  <c r="BP78" i="1"/>
  <c r="BG78" i="1" s="1"/>
  <c r="C80" i="1" l="1"/>
  <c r="D79" i="1"/>
  <c r="BV79" i="1" s="1"/>
  <c r="BP79" i="1"/>
  <c r="BG79" i="1" s="1"/>
  <c r="C81" i="1" l="1"/>
  <c r="D80" i="1"/>
  <c r="BV80" i="1" s="1"/>
  <c r="BQ80" i="1"/>
  <c r="BG80" i="1" s="1"/>
  <c r="C82" i="1" l="1"/>
  <c r="D81" i="1"/>
  <c r="BV81" i="1" s="1"/>
  <c r="BQ81" i="1"/>
  <c r="BG81" i="1" s="1"/>
  <c r="C83" i="1" l="1"/>
  <c r="D82" i="1"/>
  <c r="BV82" i="1" s="1"/>
  <c r="D83" i="1" l="1"/>
  <c r="BV83" i="1" s="1"/>
  <c r="C84" i="1"/>
  <c r="C85" i="1" l="1"/>
  <c r="D84" i="1"/>
  <c r="BV84" i="1" s="1"/>
  <c r="BQ84" i="1"/>
  <c r="BP84" i="1"/>
  <c r="BG84" i="1" s="1"/>
  <c r="C86" i="1" l="1"/>
  <c r="D85" i="1"/>
  <c r="BV85" i="1" s="1"/>
  <c r="BQ85" i="1"/>
  <c r="BG85" i="1" s="1"/>
  <c r="C87" i="1" l="1"/>
  <c r="D86" i="1"/>
  <c r="BV86" i="1" s="1"/>
  <c r="BQ86" i="1"/>
  <c r="BG86" i="1" s="1"/>
  <c r="C88" i="1" l="1"/>
  <c r="D87" i="1"/>
  <c r="BV87" i="1" s="1"/>
  <c r="C89" i="1" l="1"/>
  <c r="D88" i="1"/>
  <c r="BV88" i="1" s="1"/>
  <c r="C90" i="1" l="1"/>
  <c r="D89" i="1"/>
  <c r="BV89" i="1" s="1"/>
  <c r="D90" i="1" l="1"/>
  <c r="BV90" i="1" s="1"/>
  <c r="C91" i="1"/>
  <c r="C92" i="1" l="1"/>
  <c r="D91" i="1"/>
  <c r="BV91" i="1" s="1"/>
  <c r="BP91" i="1"/>
  <c r="BG91" i="1" s="1"/>
  <c r="C93" i="1" l="1"/>
  <c r="D92" i="1"/>
  <c r="BV92" i="1" s="1"/>
  <c r="BP92" i="1"/>
  <c r="BG92" i="1" s="1"/>
  <c r="C94" i="1" l="1"/>
  <c r="D93" i="1"/>
  <c r="BV93" i="1" s="1"/>
  <c r="BP93" i="1"/>
  <c r="BG93" i="1" s="1"/>
  <c r="C95" i="1" l="1"/>
  <c r="D94" i="1"/>
  <c r="BV94" i="1" s="1"/>
  <c r="BP94" i="1"/>
  <c r="BG94" i="1" s="1"/>
  <c r="C96" i="1" l="1"/>
  <c r="D95" i="1"/>
  <c r="BV95" i="1" s="1"/>
  <c r="BP95" i="1"/>
  <c r="BG95" i="1" s="1"/>
  <c r="C97" i="1" l="1"/>
  <c r="D96" i="1"/>
  <c r="BV96" i="1" s="1"/>
  <c r="C98" i="1" l="1"/>
  <c r="D97" i="1"/>
  <c r="BV97" i="1" s="1"/>
  <c r="D98" i="1" l="1"/>
  <c r="BV98" i="1" s="1"/>
  <c r="C99" i="1"/>
  <c r="BP98" i="1"/>
  <c r="BG98" i="1" s="1"/>
  <c r="C100" i="1" l="1"/>
  <c r="D99" i="1"/>
  <c r="BV99" i="1" s="1"/>
  <c r="BP99" i="1"/>
  <c r="BG99" i="1" s="1"/>
  <c r="D100" i="1" l="1"/>
  <c r="BV100" i="1" s="1"/>
  <c r="C101" i="1"/>
  <c r="C102" i="1" l="1"/>
  <c r="D101" i="1"/>
  <c r="BV101" i="1" s="1"/>
  <c r="D102" i="1" l="1"/>
  <c r="BV102" i="1" s="1"/>
  <c r="C103" i="1"/>
  <c r="BP102" i="1"/>
  <c r="BQ102" i="1"/>
  <c r="BG102" i="1" l="1"/>
  <c r="C104" i="1"/>
  <c r="D103" i="1"/>
  <c r="BV103" i="1" s="1"/>
  <c r="BQ103" i="1"/>
  <c r="BG103" i="1" s="1"/>
  <c r="D104" i="1" l="1"/>
  <c r="BV104" i="1" s="1"/>
  <c r="C105" i="1"/>
  <c r="BQ104" i="1"/>
  <c r="BG104" i="1" s="1"/>
  <c r="C106" i="1" l="1"/>
  <c r="D105" i="1"/>
  <c r="BV105" i="1" s="1"/>
  <c r="C107" i="1" l="1"/>
  <c r="D106" i="1"/>
  <c r="BV106" i="1" s="1"/>
  <c r="C108" i="1" l="1"/>
  <c r="D107" i="1"/>
  <c r="BV107" i="1" s="1"/>
  <c r="BP107" i="1"/>
  <c r="BG107" i="1" s="1"/>
  <c r="D108" i="1" l="1"/>
  <c r="BV108" i="1" s="1"/>
  <c r="C109" i="1"/>
  <c r="BP108" i="1"/>
  <c r="BG108" i="1" s="1"/>
  <c r="C110" i="1" l="1"/>
  <c r="D109" i="1"/>
  <c r="BV109" i="1" s="1"/>
  <c r="BP109" i="1"/>
  <c r="BG109" i="1" s="1"/>
  <c r="D110" i="1" l="1"/>
  <c r="BV110" i="1" s="1"/>
  <c r="C111" i="1"/>
  <c r="D111" i="1" l="1"/>
  <c r="BV111" i="1" s="1"/>
  <c r="C112" i="1"/>
  <c r="C113" i="1" l="1"/>
  <c r="D112" i="1"/>
  <c r="BV112" i="1" s="1"/>
  <c r="BP112" i="1"/>
  <c r="BG112" i="1" s="1"/>
  <c r="D113" i="1" l="1"/>
  <c r="BV113" i="1" s="1"/>
  <c r="C114" i="1"/>
  <c r="BP113" i="1"/>
  <c r="BG113" i="1" s="1"/>
  <c r="C115" i="1" l="1"/>
  <c r="D114" i="1"/>
  <c r="BV114" i="1" s="1"/>
  <c r="BP114" i="1"/>
  <c r="BG114" i="1" s="1"/>
  <c r="D115" i="1" l="1"/>
  <c r="BV115" i="1" s="1"/>
  <c r="C116" i="1"/>
  <c r="BQ115" i="1"/>
  <c r="BP115" i="1"/>
  <c r="BG115" i="1" s="1"/>
  <c r="C117" i="1" l="1"/>
  <c r="D116" i="1"/>
  <c r="BV116" i="1" s="1"/>
  <c r="D117" i="1" l="1"/>
  <c r="BV117" i="1" s="1"/>
  <c r="C118" i="1"/>
  <c r="D118" i="1" l="1"/>
  <c r="BV118" i="1" s="1"/>
  <c r="C119" i="1"/>
  <c r="C120" i="1" l="1"/>
  <c r="D119" i="1"/>
  <c r="BV119" i="1" s="1"/>
  <c r="BP119" i="1"/>
  <c r="BG119" i="1" s="1"/>
  <c r="D120" i="1" l="1"/>
  <c r="BV120" i="1" s="1"/>
  <c r="C121" i="1"/>
  <c r="BP120" i="1"/>
  <c r="BG120" i="1" s="1"/>
  <c r="C122" i="1" l="1"/>
  <c r="D121" i="1"/>
  <c r="BV121" i="1" s="1"/>
  <c r="BP121" i="1"/>
  <c r="BG121" i="1" s="1"/>
  <c r="D122" i="1" l="1"/>
  <c r="BV122" i="1" s="1"/>
  <c r="C123" i="1"/>
  <c r="C124" i="1" l="1"/>
  <c r="D123" i="1"/>
  <c r="BV123" i="1" s="1"/>
  <c r="BQ123" i="1"/>
  <c r="BG123" i="1" s="1"/>
  <c r="D124" i="1" l="1"/>
  <c r="BV124" i="1" s="1"/>
  <c r="C125" i="1"/>
  <c r="BQ124" i="1"/>
  <c r="BG124" i="1" s="1"/>
  <c r="C126" i="1" l="1"/>
  <c r="D125" i="1"/>
  <c r="BV125" i="1" s="1"/>
  <c r="BQ125" i="1"/>
  <c r="BG125" i="1" s="1"/>
  <c r="C127" i="1" l="1"/>
  <c r="D126" i="1"/>
  <c r="BV126" i="1" s="1"/>
  <c r="C128" i="1" l="1"/>
  <c r="D127" i="1"/>
  <c r="BV127" i="1" s="1"/>
  <c r="C129" i="1" l="1"/>
  <c r="D128" i="1"/>
  <c r="BV128" i="1" s="1"/>
  <c r="BP128" i="1"/>
  <c r="BG128" i="1" s="1"/>
  <c r="C130" i="1" l="1"/>
  <c r="D129" i="1"/>
  <c r="BV129" i="1" s="1"/>
  <c r="C131" i="1" l="1"/>
  <c r="D130" i="1"/>
  <c r="BV130" i="1" s="1"/>
  <c r="C132" i="1" l="1"/>
  <c r="D131" i="1"/>
  <c r="BV131" i="1" s="1"/>
  <c r="D132" i="1" l="1"/>
  <c r="BV132" i="1" s="1"/>
  <c r="C133" i="1"/>
  <c r="C134" i="1" l="1"/>
  <c r="D133" i="1"/>
  <c r="BV133" i="1" s="1"/>
  <c r="C135" i="1" l="1"/>
  <c r="D134" i="1"/>
  <c r="BV134" i="1" s="1"/>
  <c r="BP134" i="1"/>
  <c r="BG134" i="1" s="1"/>
  <c r="C136" i="1" l="1"/>
  <c r="D135" i="1"/>
  <c r="BV135" i="1" s="1"/>
  <c r="BP135" i="1"/>
  <c r="BG135" i="1" s="1"/>
  <c r="C137" i="1" l="1"/>
  <c r="D136" i="1"/>
  <c r="BV136" i="1" s="1"/>
  <c r="BP136" i="1"/>
  <c r="BQ136" i="1"/>
  <c r="BG136" i="1" l="1"/>
  <c r="C138" i="1"/>
  <c r="D137" i="1"/>
  <c r="BV137" i="1" s="1"/>
  <c r="C139" i="1" l="1"/>
  <c r="D138" i="1"/>
  <c r="BV138" i="1" s="1"/>
  <c r="D139" i="1" l="1"/>
  <c r="BV139" i="1" s="1"/>
  <c r="C140" i="1"/>
  <c r="C141" i="1" l="1"/>
  <c r="D140" i="1"/>
  <c r="BV140" i="1" s="1"/>
  <c r="BP140" i="1"/>
  <c r="BG140" i="1" s="1"/>
  <c r="C142" i="1" l="1"/>
  <c r="D141" i="1"/>
  <c r="BV141" i="1" s="1"/>
  <c r="BP141" i="1"/>
  <c r="BG141" i="1" s="1"/>
  <c r="C143" i="1" l="1"/>
  <c r="D142" i="1"/>
  <c r="BV142" i="1" s="1"/>
  <c r="BQ142" i="1"/>
  <c r="BG142" i="1" s="1"/>
  <c r="C144" i="1" l="1"/>
  <c r="D143" i="1"/>
  <c r="BV143" i="1" s="1"/>
  <c r="BQ143" i="1"/>
  <c r="BG143" i="1" s="1"/>
  <c r="C145" i="1" l="1"/>
  <c r="D144" i="1"/>
  <c r="BV144" i="1" s="1"/>
  <c r="C146" i="1" l="1"/>
  <c r="D145" i="1"/>
  <c r="BV145" i="1" s="1"/>
  <c r="D146" i="1" l="1"/>
  <c r="BV146" i="1" s="1"/>
  <c r="C147" i="1"/>
  <c r="C148" i="1" l="1"/>
  <c r="D147" i="1"/>
  <c r="BV147" i="1" s="1"/>
  <c r="BP147" i="1"/>
  <c r="BG147" i="1" s="1"/>
  <c r="C149" i="1" l="1"/>
  <c r="D148" i="1"/>
  <c r="BV148" i="1" s="1"/>
  <c r="BP148" i="1"/>
  <c r="BG148" i="1" s="1"/>
  <c r="C150" i="1" l="1"/>
  <c r="D149" i="1"/>
  <c r="BV149" i="1" s="1"/>
  <c r="C151" i="1" l="1"/>
  <c r="D150" i="1"/>
  <c r="BV150" i="1" s="1"/>
  <c r="C152" i="1" l="1"/>
  <c r="D151" i="1"/>
  <c r="BV151" i="1" s="1"/>
  <c r="BQ151" i="1"/>
  <c r="BP151" i="1"/>
  <c r="BG151" i="1" s="1"/>
  <c r="C153" i="1" l="1"/>
  <c r="D152" i="1"/>
  <c r="BV152" i="1" s="1"/>
  <c r="BQ152" i="1"/>
  <c r="BG152" i="1" s="1"/>
  <c r="D153" i="1" l="1"/>
  <c r="BV153" i="1" s="1"/>
  <c r="C154" i="1"/>
  <c r="BQ153" i="1"/>
  <c r="BG153" i="1" s="1"/>
  <c r="C155" i="1" l="1"/>
  <c r="D154" i="1"/>
  <c r="BV154" i="1" s="1"/>
  <c r="C156" i="1" l="1"/>
  <c r="D155" i="1"/>
  <c r="BV155" i="1" s="1"/>
  <c r="C157" i="1" l="1"/>
  <c r="D156" i="1"/>
  <c r="BV156" i="1" s="1"/>
  <c r="BP156" i="1"/>
  <c r="BG156" i="1" s="1"/>
  <c r="C158" i="1" l="1"/>
  <c r="D157" i="1"/>
  <c r="BV157" i="1" s="1"/>
  <c r="BP157" i="1"/>
  <c r="BG157" i="1" s="1"/>
  <c r="C159" i="1" l="1"/>
  <c r="D158" i="1"/>
  <c r="BV158" i="1" s="1"/>
  <c r="C160" i="1" l="1"/>
  <c r="D159" i="1"/>
  <c r="BV159" i="1" s="1"/>
  <c r="C161" i="1" l="1"/>
  <c r="D160" i="1"/>
  <c r="BV160" i="1" s="1"/>
  <c r="D161" i="1" l="1"/>
  <c r="BV161" i="1" s="1"/>
  <c r="C162" i="1"/>
  <c r="C163" i="1" l="1"/>
  <c r="D162" i="1"/>
  <c r="BV162" i="1" s="1"/>
  <c r="D163" i="1" l="1"/>
  <c r="BV163" i="1" s="1"/>
  <c r="C164" i="1"/>
  <c r="C165" i="1" l="1"/>
  <c r="D164" i="1"/>
  <c r="BV164" i="1" s="1"/>
  <c r="BP164" i="1"/>
  <c r="BG164" i="1" s="1"/>
  <c r="D165" i="1" l="1"/>
  <c r="BV165" i="1" s="1"/>
  <c r="C166" i="1"/>
  <c r="BP165" i="1"/>
  <c r="BG165" i="1" s="1"/>
  <c r="C167" i="1" l="1"/>
  <c r="D166" i="1"/>
  <c r="BV166" i="1" s="1"/>
  <c r="BP166" i="1"/>
  <c r="BG166" i="1" s="1"/>
  <c r="C168" i="1" l="1"/>
  <c r="D167" i="1"/>
  <c r="BV167" i="1" s="1"/>
  <c r="BP167" i="1"/>
  <c r="BG167" i="1" s="1"/>
  <c r="C169" i="1" l="1"/>
  <c r="D168" i="1"/>
  <c r="BV168" i="1" s="1"/>
  <c r="C170" i="1" l="1"/>
  <c r="D169" i="1"/>
  <c r="BV169" i="1" s="1"/>
  <c r="BQ169" i="1"/>
  <c r="BG169" i="1" s="1"/>
  <c r="C171" i="1" l="1"/>
  <c r="D170" i="1"/>
  <c r="BV170" i="1" s="1"/>
  <c r="BQ170" i="1"/>
  <c r="BG170" i="1" s="1"/>
  <c r="C172" i="1" l="1"/>
  <c r="D171" i="1"/>
  <c r="BV171" i="1" s="1"/>
  <c r="BQ171" i="1"/>
  <c r="BG171" i="1" s="1"/>
  <c r="C173" i="1" l="1"/>
  <c r="D172" i="1"/>
  <c r="BV172" i="1" s="1"/>
  <c r="C174" i="1" l="1"/>
  <c r="D173" i="1"/>
  <c r="BV173" i="1" s="1"/>
  <c r="C175" i="1" l="1"/>
  <c r="D174" i="1"/>
  <c r="BV174" i="1" s="1"/>
  <c r="C176" i="1" l="1"/>
  <c r="D175" i="1"/>
  <c r="BV175" i="1" s="1"/>
  <c r="BP175" i="1"/>
  <c r="BG175" i="1" s="1"/>
  <c r="C177" i="1" l="1"/>
  <c r="D176" i="1"/>
  <c r="BV176" i="1" s="1"/>
  <c r="BP176" i="1"/>
  <c r="BG176" i="1" s="1"/>
  <c r="C178" i="1" l="1"/>
  <c r="D177" i="1"/>
  <c r="BV177" i="1" s="1"/>
  <c r="C179" i="1" l="1"/>
  <c r="D178" i="1"/>
  <c r="BV178" i="1" s="1"/>
  <c r="BP178" i="1"/>
  <c r="BG178" i="1" s="1"/>
  <c r="C180" i="1" l="1"/>
  <c r="D179" i="1"/>
  <c r="BV179" i="1" s="1"/>
  <c r="BP179" i="1"/>
  <c r="BQ179" i="1"/>
  <c r="BG179" i="1" l="1"/>
  <c r="C181" i="1"/>
  <c r="D180" i="1"/>
  <c r="BV180" i="1" s="1"/>
  <c r="BQ180" i="1"/>
  <c r="BG180" i="1" s="1"/>
  <c r="C182" i="1" l="1"/>
  <c r="D181" i="1"/>
  <c r="BV181" i="1" s="1"/>
  <c r="BQ181" i="1"/>
  <c r="BG181" i="1" s="1"/>
  <c r="C183" i="1" l="1"/>
  <c r="D182" i="1"/>
  <c r="BV182" i="1" s="1"/>
  <c r="C184" i="1" l="1"/>
  <c r="D183" i="1"/>
  <c r="BV183" i="1" s="1"/>
  <c r="C185" i="1" l="1"/>
  <c r="D184" i="1"/>
  <c r="BV184" i="1" s="1"/>
  <c r="BP184" i="1"/>
  <c r="BG184" i="1" s="1"/>
  <c r="C186" i="1" l="1"/>
  <c r="D185" i="1"/>
  <c r="BV185" i="1" s="1"/>
  <c r="BP185" i="1"/>
  <c r="BG185" i="1" s="1"/>
  <c r="C187" i="1" l="1"/>
  <c r="D186" i="1"/>
  <c r="BV186" i="1" s="1"/>
  <c r="BP186" i="1"/>
  <c r="BG186" i="1" s="1"/>
  <c r="C188" i="1" l="1"/>
  <c r="D187" i="1"/>
  <c r="BV187" i="1" s="1"/>
  <c r="D188" i="1" l="1"/>
  <c r="BV188" i="1" s="1"/>
  <c r="C189" i="1"/>
  <c r="C190" i="1" l="1"/>
  <c r="D189" i="1"/>
  <c r="BV189" i="1" s="1"/>
  <c r="D190" i="1" l="1"/>
  <c r="BV190" i="1" s="1"/>
  <c r="C191" i="1"/>
  <c r="BQ190" i="1"/>
  <c r="BP190" i="1"/>
  <c r="BG190" i="1" s="1"/>
  <c r="C192" i="1" l="1"/>
  <c r="D191" i="1"/>
  <c r="BV191" i="1" s="1"/>
  <c r="BQ191" i="1"/>
  <c r="BG191" i="1" s="1"/>
  <c r="D192" i="1" l="1"/>
  <c r="BV192" i="1" s="1"/>
  <c r="C193" i="1"/>
  <c r="BQ192" i="1"/>
  <c r="BG192" i="1" s="1"/>
  <c r="C194" i="1" l="1"/>
  <c r="D193" i="1"/>
  <c r="BV193" i="1" s="1"/>
  <c r="D194" i="1" l="1"/>
  <c r="BV194" i="1" s="1"/>
  <c r="C195" i="1"/>
  <c r="BP194" i="1"/>
  <c r="BG194" i="1" s="1"/>
  <c r="D195" i="1" l="1"/>
  <c r="BV195" i="1" s="1"/>
  <c r="C196" i="1"/>
  <c r="C197" i="1" l="1"/>
  <c r="D196" i="1"/>
  <c r="BV196" i="1" s="1"/>
  <c r="BP196" i="1"/>
  <c r="BG196" i="1" s="1"/>
  <c r="D197" i="1" l="1"/>
  <c r="BV197" i="1" s="1"/>
  <c r="C198" i="1"/>
  <c r="BP197" i="1"/>
  <c r="BG197" i="1" s="1"/>
  <c r="C199" i="1" l="1"/>
  <c r="D198" i="1"/>
  <c r="BV198" i="1" s="1"/>
  <c r="BP198" i="1"/>
  <c r="BG198" i="1" s="1"/>
  <c r="D199" i="1" l="1"/>
  <c r="BV199" i="1" s="1"/>
  <c r="C200" i="1"/>
  <c r="BP199" i="1"/>
  <c r="BG199" i="1" s="1"/>
  <c r="C201" i="1" l="1"/>
  <c r="D200" i="1"/>
  <c r="BV200" i="1" s="1"/>
  <c r="D201" i="1" l="1"/>
  <c r="BV201" i="1" s="1"/>
  <c r="C202" i="1"/>
  <c r="D202" i="1" l="1"/>
  <c r="BV202" i="1" s="1"/>
  <c r="C203" i="1"/>
  <c r="C204" i="1" l="1"/>
  <c r="D203" i="1"/>
  <c r="BV203" i="1" s="1"/>
  <c r="BP203" i="1"/>
  <c r="BG203" i="1" s="1"/>
  <c r="D204" i="1" l="1"/>
  <c r="BV204" i="1" s="1"/>
  <c r="C205" i="1"/>
  <c r="BP204" i="1"/>
  <c r="BG204" i="1" s="1"/>
  <c r="C206" i="1" l="1"/>
  <c r="D205" i="1"/>
  <c r="BV205" i="1" s="1"/>
  <c r="BP205" i="1"/>
  <c r="BQ205" i="1"/>
  <c r="BG205" i="1" l="1"/>
  <c r="D206" i="1"/>
  <c r="BV206" i="1" s="1"/>
  <c r="C207" i="1"/>
  <c r="BQ206" i="1"/>
  <c r="BG206" i="1" s="1"/>
  <c r="C208" i="1" l="1"/>
  <c r="D207" i="1"/>
  <c r="BV207" i="1" s="1"/>
  <c r="D208" i="1" l="1"/>
  <c r="BV208" i="1" s="1"/>
  <c r="C209" i="1"/>
  <c r="BP208" i="1"/>
  <c r="BG208" i="1" s="1"/>
  <c r="D209" i="1" l="1"/>
  <c r="BV209" i="1" s="1"/>
  <c r="C210" i="1"/>
  <c r="BP209" i="1"/>
  <c r="BG209" i="1" s="1"/>
  <c r="C211" i="1" l="1"/>
  <c r="D210" i="1"/>
  <c r="BV210" i="1" s="1"/>
  <c r="D211" i="1" l="1"/>
  <c r="BV211" i="1" s="1"/>
  <c r="C212" i="1"/>
  <c r="C213" i="1" l="1"/>
  <c r="D212" i="1"/>
  <c r="BV212" i="1" s="1"/>
  <c r="BP212" i="1"/>
  <c r="BG212" i="1" s="1"/>
  <c r="D213" i="1" l="1"/>
  <c r="BV213" i="1" s="1"/>
  <c r="C214" i="1"/>
  <c r="BP213" i="1"/>
  <c r="BQ213" i="1"/>
  <c r="BG213" i="1" l="1"/>
  <c r="C215" i="1"/>
  <c r="D214" i="1"/>
  <c r="BV214" i="1" s="1"/>
  <c r="D215" i="1" l="1"/>
  <c r="BV215" i="1" s="1"/>
  <c r="C216" i="1"/>
  <c r="C217" i="1" l="1"/>
  <c r="D216" i="1"/>
  <c r="BV216" i="1" s="1"/>
  <c r="C218" i="1" l="1"/>
  <c r="D217" i="1"/>
  <c r="BV217" i="1" s="1"/>
  <c r="BP217" i="1"/>
  <c r="BG217" i="1" s="1"/>
  <c r="C219" i="1" l="1"/>
  <c r="D218" i="1"/>
  <c r="BV218" i="1" s="1"/>
  <c r="BP218" i="1"/>
  <c r="BG218" i="1" s="1"/>
  <c r="C220" i="1" l="1"/>
  <c r="D219" i="1"/>
  <c r="BV219" i="1" s="1"/>
  <c r="BQ219" i="1"/>
  <c r="BP219" i="1"/>
  <c r="BG219" i="1" s="1"/>
  <c r="C221" i="1" l="1"/>
  <c r="D220" i="1"/>
  <c r="BV220" i="1" s="1"/>
  <c r="BQ220" i="1"/>
  <c r="BG220" i="1" s="1"/>
  <c r="C222" i="1" l="1"/>
  <c r="D221" i="1"/>
  <c r="BV221" i="1" s="1"/>
  <c r="C223" i="1" l="1"/>
  <c r="D222" i="1"/>
  <c r="BV222" i="1" s="1"/>
  <c r="D223" i="1" l="1"/>
  <c r="BV223" i="1" s="1"/>
  <c r="C224" i="1"/>
  <c r="C225" i="1" l="1"/>
  <c r="D224" i="1"/>
  <c r="BV224" i="1" s="1"/>
  <c r="BP224" i="1"/>
  <c r="BG224" i="1" s="1"/>
  <c r="C226" i="1" l="1"/>
  <c r="D225" i="1"/>
  <c r="BV225" i="1" s="1"/>
  <c r="BP225" i="1"/>
  <c r="BG225" i="1" s="1"/>
  <c r="C227" i="1" l="1"/>
  <c r="D226" i="1"/>
  <c r="BV226" i="1" s="1"/>
  <c r="C228" i="1" l="1"/>
  <c r="D227" i="1"/>
  <c r="BV227" i="1" s="1"/>
  <c r="BQ227" i="1"/>
  <c r="BG227" i="1" s="1"/>
  <c r="C229" i="1" l="1"/>
  <c r="D228" i="1"/>
  <c r="BV228" i="1" s="1"/>
  <c r="BQ228" i="1"/>
  <c r="BG228" i="1" s="1"/>
  <c r="C230" i="1" l="1"/>
  <c r="D229" i="1"/>
  <c r="BV229" i="1" s="1"/>
  <c r="BQ229" i="1"/>
  <c r="BG229" i="1" s="1"/>
  <c r="D230" i="1" l="1"/>
  <c r="BV230" i="1" s="1"/>
  <c r="C231" i="1"/>
  <c r="C232" i="1" l="1"/>
  <c r="D231" i="1"/>
  <c r="BV231" i="1" s="1"/>
  <c r="C233" i="1" l="1"/>
  <c r="D232" i="1"/>
  <c r="BV232" i="1" s="1"/>
  <c r="C234" i="1" l="1"/>
  <c r="D233" i="1"/>
  <c r="BV233" i="1" s="1"/>
  <c r="BP233" i="1"/>
  <c r="BG233" i="1" s="1"/>
  <c r="C235" i="1" l="1"/>
  <c r="D234" i="1"/>
  <c r="BV234" i="1" s="1"/>
  <c r="BP234" i="1"/>
  <c r="BG234" i="1" s="1"/>
  <c r="C236" i="1" l="1"/>
  <c r="D235" i="1"/>
  <c r="BV235" i="1" s="1"/>
  <c r="BP235" i="1"/>
  <c r="BG235" i="1" s="1"/>
  <c r="C237" i="1" l="1"/>
  <c r="D236" i="1"/>
  <c r="BV236" i="1" s="1"/>
  <c r="D237" i="1" l="1"/>
  <c r="BV237" i="1" s="1"/>
  <c r="C238" i="1"/>
  <c r="C239" i="1" l="1"/>
  <c r="D238" i="1"/>
  <c r="BV238" i="1" s="1"/>
  <c r="BP238" i="1"/>
  <c r="BG238" i="1" s="1"/>
  <c r="C240" i="1" l="1"/>
  <c r="D239" i="1"/>
  <c r="BV239" i="1" s="1"/>
  <c r="BP239" i="1"/>
  <c r="BG239" i="1" s="1"/>
  <c r="C241" i="1" l="1"/>
  <c r="D240" i="1"/>
  <c r="BV240" i="1" s="1"/>
  <c r="C242" i="1" l="1"/>
  <c r="D241" i="1"/>
  <c r="BV241" i="1" s="1"/>
  <c r="C243" i="1" l="1"/>
  <c r="D242" i="1"/>
  <c r="BV242" i="1" s="1"/>
  <c r="BQ242" i="1"/>
  <c r="BP242" i="1"/>
  <c r="BG242" i="1" s="1"/>
  <c r="C244" i="1" l="1"/>
  <c r="BQ243" i="1"/>
  <c r="BG243" i="1" s="1"/>
  <c r="D243" i="1"/>
  <c r="BV243" i="1" s="1"/>
  <c r="C245" i="1" l="1"/>
  <c r="D244" i="1"/>
  <c r="BV244" i="1" s="1"/>
  <c r="BQ244" i="1"/>
  <c r="BG244" i="1" s="1"/>
  <c r="D245" i="1" l="1"/>
  <c r="BV245" i="1" s="1"/>
  <c r="C246" i="1"/>
  <c r="C247" i="1" l="1"/>
  <c r="D246" i="1"/>
  <c r="BV246" i="1" s="1"/>
  <c r="D247" i="1" l="1"/>
  <c r="BV247" i="1" s="1"/>
  <c r="C248" i="1"/>
  <c r="BP247" i="1"/>
  <c r="BG247" i="1" s="1"/>
  <c r="C249" i="1" l="1"/>
  <c r="D248" i="1"/>
  <c r="BV248" i="1" s="1"/>
  <c r="BP248" i="1"/>
  <c r="BG248" i="1" s="1"/>
  <c r="D249" i="1" l="1"/>
  <c r="BV249" i="1" s="1"/>
  <c r="C250" i="1"/>
  <c r="BP249" i="1"/>
  <c r="BG249" i="1" s="1"/>
  <c r="C251" i="1" l="1"/>
  <c r="D250" i="1"/>
  <c r="BV250" i="1" s="1"/>
  <c r="D251" i="1" l="1"/>
  <c r="BV251" i="1" s="1"/>
  <c r="C252" i="1"/>
  <c r="D252" i="1" l="1"/>
  <c r="BV252" i="1" s="1"/>
  <c r="C253" i="1"/>
  <c r="BP252" i="1"/>
  <c r="BG252" i="1" s="1"/>
  <c r="C254" i="1" l="1"/>
  <c r="D253" i="1"/>
  <c r="BV253" i="1" s="1"/>
  <c r="BP253" i="1"/>
  <c r="BG253" i="1" s="1"/>
  <c r="D254" i="1" l="1"/>
  <c r="BV254" i="1" s="1"/>
  <c r="C255" i="1"/>
  <c r="BP254" i="1"/>
  <c r="BG254" i="1" s="1"/>
  <c r="C256" i="1" l="1"/>
  <c r="D255" i="1"/>
  <c r="BV255" i="1" s="1"/>
  <c r="D256" i="1" l="1"/>
  <c r="BV256" i="1" s="1"/>
  <c r="C257" i="1"/>
  <c r="BP256" i="1"/>
  <c r="BG256" i="1" s="1"/>
  <c r="C258" i="1" l="1"/>
  <c r="D257" i="1"/>
  <c r="BV257" i="1" s="1"/>
  <c r="BP257" i="1"/>
  <c r="BG257" i="1" s="1"/>
  <c r="D258" i="1" l="1"/>
  <c r="BV258" i="1" s="1"/>
  <c r="C259" i="1"/>
  <c r="BP258" i="1"/>
  <c r="BG258" i="1" s="1"/>
  <c r="D259" i="1" l="1"/>
  <c r="BV259" i="1" s="1"/>
  <c r="C260" i="1"/>
  <c r="C261" i="1" l="1"/>
  <c r="D260" i="1"/>
  <c r="BV260" i="1" s="1"/>
  <c r="BP260" i="1"/>
  <c r="BG260" i="1" s="1"/>
  <c r="D261" i="1" l="1"/>
  <c r="BV261" i="1" s="1"/>
  <c r="C262" i="1"/>
  <c r="BP261" i="1"/>
  <c r="BG261" i="1" s="1"/>
  <c r="C263" i="1" l="1"/>
  <c r="D262" i="1"/>
  <c r="BV262" i="1" s="1"/>
  <c r="BP262" i="1"/>
  <c r="BG262" i="1" s="1"/>
  <c r="D263" i="1" l="1"/>
  <c r="BV263" i="1" s="1"/>
  <c r="C264" i="1"/>
  <c r="C265" i="1" l="1"/>
  <c r="D264" i="1"/>
  <c r="BV264" i="1" s="1"/>
  <c r="D265" i="1" l="1"/>
  <c r="BV265" i="1" s="1"/>
  <c r="C266" i="1"/>
  <c r="D266" i="1" l="1"/>
  <c r="BV266" i="1" s="1"/>
  <c r="C267" i="1"/>
  <c r="BP266" i="1"/>
  <c r="BG266" i="1" s="1"/>
  <c r="C268" i="1" l="1"/>
  <c r="D267" i="1"/>
  <c r="BV267" i="1" s="1"/>
  <c r="BQ267" i="1"/>
  <c r="BP267" i="1"/>
  <c r="BG267" i="1" s="1"/>
  <c r="D268" i="1" l="1"/>
  <c r="BV268" i="1" s="1"/>
  <c r="BQ268" i="1"/>
  <c r="BG268" i="1" s="1"/>
  <c r="C269" i="1"/>
  <c r="C270" i="1" l="1"/>
  <c r="D269" i="1"/>
  <c r="BV269" i="1" s="1"/>
  <c r="BQ269" i="1"/>
  <c r="BG269" i="1" s="1"/>
  <c r="D270" i="1" l="1"/>
  <c r="BV270" i="1" s="1"/>
  <c r="C271" i="1"/>
  <c r="C272" i="1" l="1"/>
  <c r="D271" i="1"/>
  <c r="BV271" i="1" s="1"/>
  <c r="C273" i="1" l="1"/>
  <c r="D272" i="1"/>
  <c r="BV272" i="1" s="1"/>
  <c r="C274" i="1" l="1"/>
  <c r="D273" i="1"/>
  <c r="BV273" i="1" s="1"/>
  <c r="C275" i="1" l="1"/>
  <c r="D274" i="1"/>
  <c r="BV274" i="1" s="1"/>
  <c r="BP274" i="1"/>
  <c r="BG274" i="1" s="1"/>
  <c r="C276" i="1" l="1"/>
  <c r="D275" i="1"/>
  <c r="BV275" i="1" s="1"/>
  <c r="BP275" i="1"/>
  <c r="BG275" i="1" s="1"/>
  <c r="C277" i="1" l="1"/>
  <c r="D276" i="1"/>
  <c r="BV276" i="1" s="1"/>
  <c r="C278" i="1" l="1"/>
  <c r="D277" i="1"/>
  <c r="BV277" i="1" s="1"/>
  <c r="BP277" i="1"/>
  <c r="BG277" i="1" s="1"/>
  <c r="C279" i="1" l="1"/>
  <c r="D278" i="1"/>
  <c r="BV278" i="1" s="1"/>
  <c r="BP278" i="1"/>
  <c r="BG278" i="1" s="1"/>
  <c r="C280" i="1" l="1"/>
  <c r="D279" i="1"/>
  <c r="BV279" i="1" s="1"/>
  <c r="BP279" i="1"/>
  <c r="BG279" i="1" s="1"/>
  <c r="C281" i="1" l="1"/>
  <c r="D280" i="1"/>
  <c r="BV280" i="1" s="1"/>
  <c r="C282" i="1" l="1"/>
  <c r="D281" i="1"/>
  <c r="BV281" i="1" s="1"/>
  <c r="BP281" i="1"/>
  <c r="BG281" i="1" s="1"/>
  <c r="C283" i="1" l="1"/>
  <c r="D282" i="1"/>
  <c r="BV282" i="1" s="1"/>
  <c r="BQ282" i="1"/>
  <c r="BP282" i="1"/>
  <c r="BG282" i="1" s="1"/>
  <c r="C284" i="1" l="1"/>
  <c r="D283" i="1"/>
  <c r="BV283" i="1" s="1"/>
  <c r="BQ283" i="1"/>
  <c r="BG283" i="1" s="1"/>
  <c r="C285" i="1" l="1"/>
  <c r="D284" i="1"/>
  <c r="BV284" i="1" s="1"/>
  <c r="C286" i="1" l="1"/>
  <c r="D285" i="1"/>
  <c r="BV285" i="1" s="1"/>
  <c r="C287" i="1" l="1"/>
  <c r="D286" i="1"/>
  <c r="BV286" i="1" s="1"/>
  <c r="C288" i="1" l="1"/>
  <c r="D287" i="1"/>
  <c r="BV287" i="1" s="1"/>
  <c r="BQ287" i="1"/>
  <c r="BP287" i="1"/>
  <c r="BG287" i="1" s="1"/>
  <c r="C289" i="1" l="1"/>
  <c r="D288" i="1"/>
  <c r="BV288" i="1" s="1"/>
  <c r="BQ288" i="1"/>
  <c r="BP288" i="1"/>
  <c r="BG288" i="1" s="1"/>
  <c r="C290" i="1" l="1"/>
  <c r="D289" i="1"/>
  <c r="BV289" i="1" s="1"/>
  <c r="BQ289" i="1"/>
  <c r="BP289" i="1"/>
  <c r="BG289" i="1" s="1"/>
  <c r="C291" i="1" l="1"/>
  <c r="D290" i="1"/>
  <c r="BV290" i="1" s="1"/>
  <c r="BQ290" i="1"/>
  <c r="BP290" i="1"/>
  <c r="BG290" i="1" s="1"/>
  <c r="C292" i="1" l="1"/>
  <c r="D291" i="1"/>
  <c r="BV291" i="1" s="1"/>
  <c r="BQ291" i="1"/>
  <c r="BP291" i="1"/>
  <c r="BG291" i="1" s="1"/>
  <c r="C293" i="1" l="1"/>
  <c r="D292" i="1"/>
  <c r="BV292" i="1" s="1"/>
  <c r="BQ292" i="1"/>
  <c r="BP292" i="1"/>
  <c r="BG292" i="1" s="1"/>
  <c r="C294" i="1" l="1"/>
  <c r="D293" i="1"/>
  <c r="BV293" i="1" s="1"/>
  <c r="BP293" i="1"/>
  <c r="BQ293" i="1"/>
  <c r="BG293" i="1" l="1"/>
  <c r="C295" i="1"/>
  <c r="D294" i="1"/>
  <c r="BV294" i="1" s="1"/>
  <c r="BQ294" i="1"/>
  <c r="BP294" i="1"/>
  <c r="C296" i="1" l="1"/>
  <c r="D295" i="1"/>
  <c r="BV295" i="1" s="1"/>
  <c r="BQ295" i="1"/>
  <c r="BP295" i="1"/>
  <c r="BG295" i="1" s="1"/>
  <c r="BG294" i="1"/>
  <c r="C297" i="1" l="1"/>
  <c r="D296" i="1"/>
  <c r="BV296" i="1" s="1"/>
  <c r="BP296" i="1"/>
  <c r="BQ296" i="1"/>
  <c r="BG296" i="1" l="1"/>
  <c r="D297" i="1"/>
  <c r="BV297" i="1" s="1"/>
  <c r="C298" i="1"/>
  <c r="BP297" i="1"/>
  <c r="BG297" i="1" s="1"/>
  <c r="BQ297" i="1"/>
  <c r="D298" i="1" l="1"/>
  <c r="BV298" i="1" s="1"/>
  <c r="C299" i="1"/>
  <c r="BP298" i="1"/>
  <c r="BG298" i="1" s="1"/>
  <c r="BQ298" i="1"/>
  <c r="D299" i="1" l="1"/>
  <c r="BV299" i="1" s="1"/>
  <c r="C300" i="1"/>
  <c r="BP299" i="1"/>
  <c r="BQ299" i="1"/>
  <c r="BG299" i="1" l="1"/>
  <c r="C301" i="1"/>
  <c r="D300" i="1"/>
  <c r="BV300" i="1" s="1"/>
  <c r="BQ300" i="1"/>
  <c r="BP300" i="1"/>
  <c r="C302" i="1" l="1"/>
  <c r="D301" i="1"/>
  <c r="BV301" i="1" s="1"/>
  <c r="BQ301" i="1"/>
  <c r="BP301" i="1"/>
  <c r="BG301" i="1" s="1"/>
  <c r="BG300" i="1"/>
  <c r="C303" i="1" l="1"/>
  <c r="D302" i="1"/>
  <c r="BV302" i="1" s="1"/>
  <c r="BQ302" i="1"/>
  <c r="BP302" i="1"/>
  <c r="BG302" i="1" s="1"/>
  <c r="C304" i="1" l="1"/>
  <c r="D303" i="1"/>
  <c r="BV303" i="1" s="1"/>
  <c r="BQ303" i="1"/>
  <c r="BP303" i="1"/>
  <c r="BG303" i="1" s="1"/>
  <c r="C305" i="1" l="1"/>
  <c r="D304" i="1"/>
  <c r="BV304" i="1" s="1"/>
  <c r="BP304" i="1"/>
  <c r="BQ304" i="1"/>
  <c r="BG304" i="1" l="1"/>
  <c r="C306" i="1"/>
  <c r="D305" i="1"/>
  <c r="BV305" i="1" s="1"/>
  <c r="BQ305" i="1"/>
  <c r="BP305" i="1"/>
  <c r="C307" i="1" l="1"/>
  <c r="D306" i="1"/>
  <c r="BV306" i="1" s="1"/>
  <c r="BQ306" i="1"/>
  <c r="BP306" i="1"/>
  <c r="BG306" i="1" s="1"/>
  <c r="BG305" i="1"/>
  <c r="D307" i="1" l="1"/>
  <c r="BV307" i="1" s="1"/>
  <c r="C308" i="1"/>
  <c r="BP307" i="1"/>
  <c r="BQ307" i="1"/>
  <c r="BG307" i="1" l="1"/>
  <c r="C309" i="1"/>
  <c r="D308" i="1"/>
  <c r="BV308" i="1" s="1"/>
  <c r="BQ308" i="1"/>
  <c r="BP308" i="1"/>
  <c r="C310" i="1" l="1"/>
  <c r="D309" i="1"/>
  <c r="BV309" i="1" s="1"/>
  <c r="BQ309" i="1"/>
  <c r="BP309" i="1"/>
  <c r="BG309" i="1" s="1"/>
  <c r="BG308" i="1"/>
  <c r="C311" i="1" l="1"/>
  <c r="D310" i="1"/>
  <c r="BV310" i="1" s="1"/>
  <c r="BQ310" i="1"/>
  <c r="BP310" i="1"/>
  <c r="BG310" i="1" s="1"/>
  <c r="C312" i="1" l="1"/>
  <c r="D311" i="1"/>
  <c r="BV311" i="1" s="1"/>
  <c r="BQ311" i="1"/>
  <c r="BP311" i="1"/>
  <c r="BG311" i="1" s="1"/>
  <c r="C313" i="1" l="1"/>
  <c r="D312" i="1"/>
  <c r="BV312" i="1" s="1"/>
  <c r="BQ312" i="1"/>
  <c r="BP312" i="1"/>
  <c r="BG312" i="1" s="1"/>
  <c r="C314" i="1" l="1"/>
  <c r="D313" i="1"/>
  <c r="BV313" i="1" s="1"/>
  <c r="BP313" i="1"/>
  <c r="BQ313" i="1"/>
  <c r="BG313" i="1" l="1"/>
  <c r="D314" i="1"/>
  <c r="BV314" i="1" s="1"/>
  <c r="C315" i="1"/>
  <c r="BQ314" i="1"/>
  <c r="BP314" i="1"/>
  <c r="C316" i="1" l="1"/>
  <c r="D315" i="1"/>
  <c r="BV315" i="1" s="1"/>
  <c r="BQ315" i="1"/>
  <c r="BP315" i="1"/>
  <c r="BG315" i="1" s="1"/>
  <c r="BG314" i="1"/>
  <c r="C317" i="1" l="1"/>
  <c r="D316" i="1"/>
  <c r="BV316" i="1" s="1"/>
  <c r="BQ316" i="1"/>
  <c r="BP316" i="1"/>
  <c r="BG316" i="1" s="1"/>
  <c r="C318" i="1" l="1"/>
  <c r="D317" i="1"/>
  <c r="BV317" i="1" s="1"/>
  <c r="BQ317" i="1"/>
  <c r="BP317" i="1"/>
  <c r="BG317" i="1" s="1"/>
  <c r="C319" i="1" l="1"/>
  <c r="D318" i="1"/>
  <c r="BV318" i="1" s="1"/>
  <c r="BQ318" i="1"/>
  <c r="BP318" i="1"/>
  <c r="BG318" i="1" s="1"/>
  <c r="C320" i="1" l="1"/>
  <c r="D319" i="1"/>
  <c r="BV319" i="1" s="1"/>
  <c r="BQ319" i="1"/>
  <c r="BP319" i="1"/>
  <c r="BG319" i="1" s="1"/>
  <c r="C321" i="1" l="1"/>
  <c r="D320" i="1"/>
  <c r="BV320" i="1" s="1"/>
  <c r="BQ320" i="1"/>
  <c r="BP320" i="1"/>
  <c r="BG320" i="1" s="1"/>
  <c r="D321" i="1" l="1"/>
  <c r="BV321" i="1" s="1"/>
  <c r="C322" i="1"/>
  <c r="BP321" i="1"/>
  <c r="BQ321" i="1"/>
  <c r="BG321" i="1" l="1"/>
  <c r="C323" i="1"/>
  <c r="D322" i="1"/>
  <c r="BV322" i="1" s="1"/>
  <c r="BQ322" i="1"/>
  <c r="BP322" i="1"/>
  <c r="C324" i="1" l="1"/>
  <c r="D323" i="1"/>
  <c r="BV323" i="1" s="1"/>
  <c r="BQ323" i="1"/>
  <c r="BP323" i="1"/>
  <c r="BG323" i="1" s="1"/>
  <c r="BG322" i="1"/>
  <c r="C325" i="1" l="1"/>
  <c r="D324" i="1"/>
  <c r="BV324" i="1" s="1"/>
  <c r="BQ324" i="1"/>
  <c r="BP324" i="1"/>
  <c r="BG324" i="1" s="1"/>
  <c r="C326" i="1" l="1"/>
  <c r="D325" i="1"/>
  <c r="BV325" i="1" s="1"/>
  <c r="BQ325" i="1"/>
  <c r="BP325" i="1"/>
  <c r="BG325" i="1" s="1"/>
  <c r="C327" i="1" l="1"/>
  <c r="D326" i="1"/>
  <c r="BV326" i="1" s="1"/>
  <c r="BQ326" i="1"/>
  <c r="BP326" i="1"/>
  <c r="BG326" i="1" s="1"/>
  <c r="C328" i="1" l="1"/>
  <c r="D327" i="1"/>
  <c r="BV327" i="1" s="1"/>
  <c r="BP327" i="1"/>
  <c r="BQ327" i="1"/>
  <c r="BG327" i="1" l="1"/>
  <c r="C329" i="1"/>
  <c r="D328" i="1"/>
  <c r="BV328" i="1" s="1"/>
  <c r="BP328" i="1"/>
  <c r="BG328" i="1" s="1"/>
  <c r="BQ328" i="1"/>
  <c r="D329" i="1" l="1"/>
  <c r="BV329" i="1" s="1"/>
  <c r="C330" i="1"/>
  <c r="BP329" i="1"/>
  <c r="BQ329" i="1"/>
  <c r="BG329" i="1" l="1"/>
  <c r="C331" i="1"/>
  <c r="D330" i="1"/>
  <c r="BV330" i="1" s="1"/>
  <c r="BQ330" i="1"/>
  <c r="BP330" i="1"/>
  <c r="BG330" i="1" s="1"/>
  <c r="D331" i="1" l="1"/>
  <c r="BV331" i="1" s="1"/>
  <c r="C332" i="1"/>
  <c r="BQ331" i="1"/>
  <c r="BP331" i="1"/>
  <c r="BG331" i="1" l="1"/>
  <c r="C333" i="1"/>
  <c r="D332" i="1"/>
  <c r="BV332" i="1" s="1"/>
  <c r="BP332" i="1"/>
  <c r="BQ332" i="1"/>
  <c r="BG332" i="1" l="1"/>
  <c r="D333" i="1"/>
  <c r="BV333" i="1" s="1"/>
  <c r="C334" i="1"/>
  <c r="BQ333" i="1"/>
  <c r="BP333" i="1"/>
  <c r="C335" i="1" l="1"/>
  <c r="D334" i="1"/>
  <c r="BV334" i="1" s="1"/>
  <c r="BQ334" i="1"/>
  <c r="BP334" i="1"/>
  <c r="BG334" i="1" s="1"/>
  <c r="BG333" i="1"/>
  <c r="D335" i="1" l="1"/>
  <c r="BV335" i="1" s="1"/>
  <c r="C336" i="1"/>
  <c r="BP335" i="1"/>
  <c r="BQ335" i="1"/>
  <c r="BG335" i="1" l="1"/>
  <c r="D336" i="1"/>
  <c r="BV336" i="1" s="1"/>
  <c r="C337" i="1"/>
  <c r="BQ336" i="1"/>
  <c r="BP336" i="1"/>
  <c r="C338" i="1" l="1"/>
  <c r="D337" i="1"/>
  <c r="BV337" i="1" s="1"/>
  <c r="BP337" i="1"/>
  <c r="BQ337" i="1"/>
  <c r="BG336" i="1"/>
  <c r="BG337" i="1" l="1"/>
  <c r="D338" i="1"/>
  <c r="BV338" i="1" s="1"/>
  <c r="C339" i="1"/>
  <c r="BP338" i="1"/>
  <c r="BG338" i="1" s="1"/>
  <c r="BQ338" i="1"/>
  <c r="C340" i="1" l="1"/>
  <c r="D339" i="1"/>
  <c r="BV339" i="1" s="1"/>
  <c r="BP339" i="1"/>
  <c r="BQ339" i="1"/>
  <c r="BG339" i="1" l="1"/>
  <c r="C341" i="1"/>
  <c r="D340" i="1"/>
  <c r="BV340" i="1" s="1"/>
  <c r="BP340" i="1"/>
  <c r="BG340" i="1" s="1"/>
  <c r="BQ340" i="1"/>
  <c r="BP341" i="1" l="1"/>
  <c r="C342" i="1"/>
  <c r="D341" i="1"/>
  <c r="BV341" i="1" s="1"/>
  <c r="BQ341" i="1"/>
  <c r="D342" i="1" l="1"/>
  <c r="BV342" i="1" s="1"/>
  <c r="C343" i="1"/>
  <c r="BQ342" i="1"/>
  <c r="BP342" i="1"/>
  <c r="BG342" i="1" s="1"/>
  <c r="BG341" i="1"/>
  <c r="C344" i="1" l="1"/>
  <c r="D343" i="1"/>
  <c r="BV343" i="1" s="1"/>
  <c r="BQ343" i="1"/>
  <c r="BP343" i="1"/>
  <c r="BG343" i="1" s="1"/>
  <c r="D344" i="1" l="1"/>
  <c r="BV344" i="1" s="1"/>
  <c r="C345" i="1"/>
  <c r="BQ344" i="1"/>
  <c r="BP344" i="1"/>
  <c r="BG344" i="1" s="1"/>
  <c r="C346" i="1" l="1"/>
  <c r="D345" i="1"/>
  <c r="BV345" i="1" s="1"/>
  <c r="BQ345" i="1"/>
  <c r="BP345" i="1"/>
  <c r="BG345" i="1" s="1"/>
  <c r="D346" i="1" l="1"/>
  <c r="BV346" i="1" s="1"/>
  <c r="C347" i="1"/>
  <c r="BP346" i="1"/>
  <c r="BQ346" i="1"/>
  <c r="BG346" i="1" l="1"/>
  <c r="C348" i="1"/>
  <c r="D347" i="1"/>
  <c r="BV347" i="1" s="1"/>
  <c r="BQ347" i="1"/>
  <c r="BP347" i="1"/>
  <c r="C349" i="1" l="1"/>
  <c r="D348" i="1"/>
  <c r="BV348" i="1" s="1"/>
  <c r="BQ348" i="1"/>
  <c r="BP348" i="1"/>
  <c r="BG347" i="1"/>
  <c r="BG348" i="1" l="1"/>
  <c r="C350" i="1"/>
  <c r="D349" i="1"/>
  <c r="BV349" i="1" s="1"/>
  <c r="BQ349" i="1"/>
  <c r="BP349" i="1"/>
  <c r="C351" i="1" l="1"/>
  <c r="D350" i="1"/>
  <c r="BV350" i="1" s="1"/>
  <c r="BP350" i="1"/>
  <c r="BQ350" i="1"/>
  <c r="BG349" i="1"/>
  <c r="BG350" i="1" l="1"/>
  <c r="C352" i="1"/>
  <c r="D351" i="1"/>
  <c r="BV351" i="1" s="1"/>
  <c r="BP351" i="1"/>
  <c r="BQ351" i="1"/>
  <c r="BG351" i="1" l="1"/>
  <c r="C353" i="1"/>
  <c r="D352" i="1"/>
  <c r="BV352" i="1" s="1"/>
  <c r="BQ352" i="1"/>
  <c r="BP352" i="1"/>
  <c r="C354" i="1" l="1"/>
  <c r="D353" i="1"/>
  <c r="BV353" i="1" s="1"/>
  <c r="BQ353" i="1"/>
  <c r="BP353" i="1"/>
  <c r="BG353" i="1" s="1"/>
  <c r="BG352" i="1"/>
  <c r="C355" i="1" l="1"/>
  <c r="D354" i="1"/>
  <c r="BV354" i="1" s="1"/>
  <c r="BP354" i="1"/>
  <c r="BQ354" i="1"/>
  <c r="BG354" i="1" l="1"/>
  <c r="C356" i="1"/>
  <c r="D355" i="1"/>
  <c r="BV355" i="1" s="1"/>
  <c r="BP355" i="1"/>
  <c r="BG355" i="1" s="1"/>
  <c r="BQ355" i="1"/>
  <c r="C357" i="1" l="1"/>
  <c r="D356" i="1"/>
  <c r="BV356" i="1" s="1"/>
  <c r="BP356" i="1"/>
  <c r="BQ356" i="1"/>
  <c r="BG356" i="1" l="1"/>
  <c r="C358" i="1"/>
  <c r="D357" i="1"/>
  <c r="BV357" i="1" s="1"/>
  <c r="BQ357" i="1"/>
  <c r="BP357" i="1"/>
  <c r="D358" i="1" l="1"/>
  <c r="BV358" i="1" s="1"/>
  <c r="BQ358" i="1"/>
  <c r="C359" i="1"/>
  <c r="BP358" i="1"/>
  <c r="BG358" i="1" s="1"/>
  <c r="BG357" i="1"/>
  <c r="C360" i="1" l="1"/>
  <c r="D359" i="1"/>
  <c r="BV359" i="1" s="1"/>
  <c r="BQ359" i="1"/>
  <c r="BP359" i="1"/>
  <c r="BG359" i="1" s="1"/>
  <c r="D360" i="1" l="1"/>
  <c r="BV360" i="1" s="1"/>
  <c r="C361" i="1"/>
  <c r="BQ360" i="1"/>
  <c r="BP360" i="1"/>
  <c r="BG360" i="1" l="1"/>
  <c r="C362" i="1"/>
  <c r="D361" i="1"/>
  <c r="BV361" i="1" s="1"/>
  <c r="BQ361" i="1"/>
  <c r="BP361" i="1"/>
  <c r="C363" i="1" l="1"/>
  <c r="D362" i="1"/>
  <c r="BV362" i="1" s="1"/>
  <c r="BQ362" i="1"/>
  <c r="BP362" i="1"/>
  <c r="BG362" i="1" s="1"/>
  <c r="BG361" i="1"/>
  <c r="C364" i="1" l="1"/>
  <c r="D363" i="1"/>
  <c r="BV363" i="1" s="1"/>
  <c r="BP363" i="1"/>
  <c r="BQ363" i="1"/>
  <c r="BG363" i="1" l="1"/>
  <c r="C365" i="1"/>
  <c r="D364" i="1"/>
  <c r="BV364" i="1" s="1"/>
  <c r="BQ364" i="1"/>
  <c r="BP364" i="1"/>
  <c r="C366" i="1" l="1"/>
  <c r="D365" i="1"/>
  <c r="BV365" i="1" s="1"/>
  <c r="BQ365" i="1"/>
  <c r="BP365" i="1"/>
  <c r="BG365" i="1" s="1"/>
  <c r="BG364" i="1"/>
  <c r="C367" i="1" l="1"/>
  <c r="D366" i="1"/>
  <c r="BV366" i="1" s="1"/>
  <c r="BQ366" i="1"/>
  <c r="BP366" i="1"/>
  <c r="BG366" i="1" s="1"/>
  <c r="C368" i="1" l="1"/>
  <c r="D367" i="1"/>
  <c r="BV367" i="1" s="1"/>
  <c r="BQ367" i="1"/>
  <c r="BP367" i="1"/>
  <c r="BG367" i="1" s="1"/>
  <c r="C369" i="1" l="1"/>
  <c r="D368" i="1"/>
  <c r="BV368" i="1" s="1"/>
  <c r="BP368" i="1"/>
  <c r="BQ368" i="1"/>
  <c r="BG368" i="1" l="1"/>
  <c r="C370" i="1"/>
  <c r="D369" i="1"/>
  <c r="BV369" i="1" s="1"/>
  <c r="BQ369" i="1"/>
  <c r="BP369" i="1"/>
  <c r="C371" i="1" l="1"/>
  <c r="D370" i="1"/>
  <c r="BV370" i="1" s="1"/>
  <c r="BP370" i="1"/>
  <c r="BG370" i="1" s="1"/>
  <c r="BQ370" i="1"/>
  <c r="BG369" i="1"/>
  <c r="C372" i="1" l="1"/>
  <c r="D371" i="1"/>
  <c r="BV371" i="1" s="1"/>
  <c r="BP371" i="1"/>
  <c r="BQ371" i="1"/>
  <c r="BG371" i="1" l="1"/>
  <c r="C373" i="1"/>
  <c r="D372" i="1"/>
  <c r="BV372" i="1" s="1"/>
  <c r="BQ372" i="1"/>
  <c r="BP372" i="1"/>
  <c r="C374" i="1" l="1"/>
  <c r="D373" i="1"/>
  <c r="BV373" i="1" s="1"/>
  <c r="BQ373" i="1"/>
  <c r="BP373" i="1"/>
  <c r="BG373" i="1" s="1"/>
  <c r="BG372" i="1"/>
  <c r="C375" i="1" l="1"/>
  <c r="D374" i="1"/>
  <c r="BV374" i="1" s="1"/>
  <c r="BP374" i="1"/>
  <c r="BQ374" i="1"/>
  <c r="BG374" i="1" l="1"/>
  <c r="D375" i="1"/>
  <c r="BV375" i="1" s="1"/>
  <c r="C376" i="1"/>
  <c r="BP375" i="1"/>
  <c r="BG375" i="1" s="1"/>
  <c r="BQ375" i="1"/>
  <c r="C377" i="1" l="1"/>
  <c r="D376" i="1"/>
  <c r="BV376" i="1" s="1"/>
  <c r="BP376" i="1"/>
  <c r="BQ376" i="1"/>
  <c r="BG376" i="1" l="1"/>
  <c r="D377" i="1"/>
  <c r="BV377" i="1" s="1"/>
  <c r="C378" i="1"/>
  <c r="BQ377" i="1"/>
  <c r="BP377" i="1"/>
  <c r="D378" i="1" l="1"/>
  <c r="BV378" i="1" s="1"/>
  <c r="C379" i="1"/>
  <c r="BP378" i="1"/>
  <c r="BQ378" i="1"/>
  <c r="BG377" i="1"/>
  <c r="BG378" i="1" l="1"/>
  <c r="C380" i="1"/>
  <c r="D379" i="1"/>
  <c r="BV379" i="1" s="1"/>
  <c r="BQ379" i="1"/>
  <c r="BP379" i="1"/>
  <c r="BG379" i="1" s="1"/>
  <c r="D380" i="1" l="1"/>
  <c r="BV380" i="1" s="1"/>
  <c r="C381" i="1"/>
  <c r="BQ380" i="1"/>
  <c r="BP380" i="1"/>
  <c r="BG380" i="1" s="1"/>
  <c r="C382" i="1" l="1"/>
  <c r="D381" i="1"/>
  <c r="BV381" i="1" s="1"/>
  <c r="BQ381" i="1"/>
  <c r="BP381" i="1"/>
  <c r="BG381" i="1" s="1"/>
  <c r="D382" i="1" l="1"/>
  <c r="BV382" i="1" s="1"/>
  <c r="C383" i="1"/>
  <c r="BP382" i="1"/>
  <c r="BQ382" i="1"/>
  <c r="BG382" i="1" l="1"/>
  <c r="C384" i="1"/>
  <c r="D383" i="1"/>
  <c r="BV383" i="1" s="1"/>
  <c r="BQ383" i="1"/>
  <c r="BP383" i="1"/>
  <c r="C385" i="1" l="1"/>
  <c r="D384" i="1"/>
  <c r="BV384" i="1" s="1"/>
  <c r="BP384" i="1"/>
  <c r="BG384" i="1" s="1"/>
  <c r="BQ384" i="1"/>
  <c r="BG383" i="1"/>
  <c r="C386" i="1" l="1"/>
  <c r="D385" i="1"/>
  <c r="BV385" i="1" s="1"/>
  <c r="BP385" i="1"/>
  <c r="BQ385" i="1"/>
  <c r="BG385" i="1" l="1"/>
  <c r="C387" i="1"/>
  <c r="D386" i="1"/>
  <c r="BV386" i="1" s="1"/>
  <c r="BQ386" i="1"/>
  <c r="BP386" i="1"/>
  <c r="BG386" i="1" s="1"/>
  <c r="C388" i="1" l="1"/>
  <c r="D387" i="1"/>
  <c r="BV387" i="1" s="1"/>
  <c r="BP387" i="1"/>
  <c r="BQ387" i="1"/>
  <c r="BG387" i="1" l="1"/>
  <c r="C389" i="1"/>
  <c r="D388" i="1"/>
  <c r="BV388" i="1" s="1"/>
  <c r="BQ388" i="1"/>
  <c r="BP388" i="1"/>
  <c r="BG388" i="1" s="1"/>
  <c r="C390" i="1" l="1"/>
  <c r="D389" i="1"/>
  <c r="BV389" i="1" s="1"/>
  <c r="BQ389" i="1"/>
  <c r="BP389" i="1"/>
  <c r="BG389" i="1" s="1"/>
  <c r="C391" i="1" l="1"/>
  <c r="BQ390" i="1"/>
  <c r="D390" i="1"/>
  <c r="BV390" i="1" s="1"/>
  <c r="BP390" i="1"/>
  <c r="BG390" i="1" s="1"/>
  <c r="C392" i="1" l="1"/>
  <c r="D391" i="1"/>
  <c r="BV391" i="1" s="1"/>
  <c r="BQ391" i="1"/>
  <c r="BP391" i="1"/>
  <c r="BG391" i="1" s="1"/>
  <c r="C393" i="1" l="1"/>
  <c r="D392" i="1"/>
  <c r="BV392" i="1" s="1"/>
  <c r="BQ392" i="1"/>
  <c r="BP392" i="1"/>
  <c r="BG392" i="1" s="1"/>
  <c r="D393" i="1" l="1"/>
  <c r="BV393" i="1" s="1"/>
  <c r="C394" i="1"/>
  <c r="BQ393" i="1"/>
  <c r="BP393" i="1"/>
  <c r="BG393" i="1" s="1"/>
  <c r="C395" i="1" l="1"/>
  <c r="D394" i="1"/>
  <c r="BV394" i="1" s="1"/>
  <c r="BQ394" i="1"/>
  <c r="BP394" i="1"/>
  <c r="BG394" i="1" s="1"/>
  <c r="D395" i="1" l="1"/>
  <c r="BV395" i="1" s="1"/>
  <c r="C396" i="1"/>
  <c r="BP395" i="1"/>
  <c r="BQ395" i="1"/>
  <c r="BG395" i="1" l="1"/>
  <c r="C397" i="1"/>
  <c r="D396" i="1"/>
  <c r="BV396" i="1" s="1"/>
  <c r="BP396" i="1"/>
  <c r="BG396" i="1" s="1"/>
  <c r="BQ396" i="1"/>
  <c r="D397" i="1" l="1"/>
  <c r="BV397" i="1" s="1"/>
  <c r="C398" i="1"/>
  <c r="BP397" i="1"/>
  <c r="BQ397" i="1"/>
  <c r="BG397" i="1" l="1"/>
  <c r="D398" i="1"/>
  <c r="BV398" i="1" s="1"/>
  <c r="BP398" i="1"/>
  <c r="BG398" i="1" s="1"/>
  <c r="BG4" i="1" s="1"/>
  <c r="BQ3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Søren Hansen</author>
  </authors>
  <commentList>
    <comment ref="BE2" authorId="0" shapeId="0" xr:uid="{A28EDB7B-B848-4C3F-A7E6-BAB2F942B520}">
      <text>
        <r>
          <rPr>
            <sz val="9"/>
            <color indexed="81"/>
            <rFont val="Tahoma"/>
            <family val="2"/>
          </rPr>
          <t xml:space="preserve">FEA = Fleksibilitetstillæg pr. vagt.
Der skrives et 1 = en FEA vagt.
4 timer er = ½ FEA vagt 
</t>
        </r>
      </text>
    </comment>
    <comment ref="R6" authorId="0" shapeId="0" xr:uid="{A15217E6-7F86-4325-882D-AAA579CDB640}">
      <text>
        <r>
          <rPr>
            <b/>
            <sz val="9"/>
            <color indexed="81"/>
            <rFont val="Tahoma"/>
            <family val="2"/>
          </rPr>
          <t>Søren Hansen: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<sst xmlns="http://schemas.openxmlformats.org/spreadsheetml/2006/main" count="483" uniqueCount="105">
  <si>
    <t>Sidst åbnet</t>
  </si>
  <si>
    <t>Tillæg</t>
  </si>
  <si>
    <t>Timeberegning 2023</t>
  </si>
  <si>
    <t>Fridøgnstimer</t>
  </si>
  <si>
    <t>Fritimer</t>
  </si>
  <si>
    <t>Arbejdstimer</t>
  </si>
  <si>
    <t>Dagtimer 6 til 18</t>
  </si>
  <si>
    <t>18 til 23:15</t>
  </si>
  <si>
    <t xml:space="preserve"> 23 til 06</t>
  </si>
  <si>
    <t>Varslingsgodtgørelse</t>
  </si>
  <si>
    <t>Omlagt timer</t>
  </si>
  <si>
    <t>Skånetimer</t>
  </si>
  <si>
    <t>FEA</t>
  </si>
  <si>
    <t>Overtid</t>
  </si>
  <si>
    <t>Weekend</t>
  </si>
  <si>
    <t>SH Timer</t>
  </si>
  <si>
    <t>Skyggeplan</t>
  </si>
  <si>
    <t>Afh. Afspadsering</t>
  </si>
  <si>
    <t>Opt. Afspasering</t>
  </si>
  <si>
    <t>Normtimer</t>
  </si>
  <si>
    <t>Skemalagte timer</t>
  </si>
  <si>
    <t>Sovetimer</t>
  </si>
  <si>
    <t>Opkald uden vagt</t>
  </si>
  <si>
    <t>SH arb</t>
  </si>
  <si>
    <t>Sygdom</t>
  </si>
  <si>
    <t>Lørdag</t>
  </si>
  <si>
    <t>Søndag</t>
  </si>
  <si>
    <t xml:space="preserve">Dagvagter </t>
  </si>
  <si>
    <t>Nattevagt</t>
  </si>
  <si>
    <t>Ferie</t>
  </si>
  <si>
    <t>SH fri</t>
  </si>
  <si>
    <t>SH Arb.</t>
  </si>
  <si>
    <t>Omlagte timer</t>
  </si>
  <si>
    <t>Fri førvagt</t>
  </si>
  <si>
    <t>Fri eftervagt</t>
  </si>
  <si>
    <t>Trukket</t>
  </si>
  <si>
    <t>Lagt til</t>
  </si>
  <si>
    <t>Afh. Afspasering</t>
  </si>
  <si>
    <t>Uge</t>
  </si>
  <si>
    <t>Dato</t>
  </si>
  <si>
    <t>Dag</t>
  </si>
  <si>
    <t>Fra</t>
  </si>
  <si>
    <t>Til</t>
  </si>
  <si>
    <t>Før</t>
  </si>
  <si>
    <t>Efter</t>
  </si>
  <si>
    <t>Aftenvagt</t>
  </si>
  <si>
    <t>Beskyttet fridag</t>
  </si>
  <si>
    <t>Fri / Nattevagt</t>
  </si>
  <si>
    <t>Sove/Nattevagt</t>
  </si>
  <si>
    <t>Sovedag</t>
  </si>
  <si>
    <t>Dag/Nattevagt</t>
  </si>
  <si>
    <t>11:30 vagt</t>
  </si>
  <si>
    <t>Dagvagt</t>
  </si>
  <si>
    <t>X dag</t>
  </si>
  <si>
    <t>Sh fri</t>
  </si>
  <si>
    <t>9 vagt</t>
  </si>
  <si>
    <t>Sh dag</t>
  </si>
  <si>
    <t>Kursus</t>
  </si>
  <si>
    <t>Syg / aftenvagt</t>
  </si>
  <si>
    <t>Syg / 11:30</t>
  </si>
  <si>
    <t>6. Ferie/Dag</t>
  </si>
  <si>
    <t>6.Ferie/Nat</t>
  </si>
  <si>
    <t>SH</t>
  </si>
  <si>
    <t>Ferie/Dag</t>
  </si>
  <si>
    <t>Ferie/Nat</t>
  </si>
  <si>
    <t>Sh nat</t>
  </si>
  <si>
    <t>FEA AFTENVAGT</t>
  </si>
  <si>
    <t xml:space="preserve">6. Dag/Nat </t>
  </si>
  <si>
    <t>BF Ønskeplan</t>
  </si>
  <si>
    <t>Fri</t>
  </si>
  <si>
    <t>Ferie/Aften</t>
  </si>
  <si>
    <t>11:30 vagt Ønskeplan</t>
  </si>
  <si>
    <t>X dag Ønskeplan</t>
  </si>
  <si>
    <t>Aftenvagt Ønskeplan</t>
  </si>
  <si>
    <t>Dagvagt Ønskeplan</t>
  </si>
  <si>
    <t>Dag/Nattevagt Ønskeplan</t>
  </si>
  <si>
    <t>Sove/Nattevagt Ønskeplan</t>
  </si>
  <si>
    <t>Dobbeltvagt</t>
  </si>
  <si>
    <t>5 ugers Ferie</t>
  </si>
  <si>
    <t>6. Ferieuge</t>
  </si>
  <si>
    <t>Fridøgn</t>
  </si>
  <si>
    <t>Omlagt</t>
  </si>
  <si>
    <t>Opgave</t>
  </si>
  <si>
    <t>I alt</t>
  </si>
  <si>
    <t>9:30 vagt</t>
  </si>
  <si>
    <t>Afspasering</t>
  </si>
  <si>
    <t>FEA Dag</t>
  </si>
  <si>
    <t>FEA 9 VAGT</t>
  </si>
  <si>
    <t>FEA 11:30</t>
  </si>
  <si>
    <t>FEA NATTEVAGT</t>
  </si>
  <si>
    <t>Arbejdsweekend</t>
  </si>
  <si>
    <t>6.Ferie/aften</t>
  </si>
  <si>
    <t>Sh/nattevagt</t>
  </si>
  <si>
    <t>9 vagt Ønskeplan</t>
  </si>
  <si>
    <t>9:30 vagt Ønskeplan</t>
  </si>
  <si>
    <t>Fri / Nattevagt Ønskeplan</t>
  </si>
  <si>
    <t>Syg / dagvagt</t>
  </si>
  <si>
    <t>Syg / nattevagt</t>
  </si>
  <si>
    <t>Syg / dag/nattevagt</t>
  </si>
  <si>
    <t>Syg / 9 vagt</t>
  </si>
  <si>
    <t xml:space="preserve">Sh aften </t>
  </si>
  <si>
    <t>6</t>
  </si>
  <si>
    <t>18</t>
  </si>
  <si>
    <t>23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</si>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</sst>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06]d\.\ mmmm\ yyyy;@"/>
    <numFmt numFmtId="165" formatCode="hh:mm;@"/>
    <numFmt numFmtId="166" formatCode="[hh]:mm"/>
    <numFmt numFmtId="168" formatCode="[h]: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Miriam"/>
      <family val="2"/>
      <charset val="177"/>
    </font>
    <font>
      <sz val="8"/>
      <color rgb="FF00B050"/>
      <name val="Miriam"/>
      <family val="2"/>
      <charset val="177"/>
    </font>
    <font>
      <sz val="8"/>
      <color rgb="FF00B0F0"/>
      <name val="Miriam"/>
      <family val="2"/>
      <charset val="177"/>
    </font>
    <font>
      <sz val="8"/>
      <color rgb="FFFF0000"/>
      <name val="Miriam"/>
      <family val="2"/>
      <charset val="177"/>
    </font>
    <font>
      <sz val="8"/>
      <name val="Miriam"/>
      <family val="2"/>
      <charset val="177"/>
    </font>
    <font>
      <sz val="28"/>
      <color theme="1"/>
      <name val="Miriam"/>
      <family val="2"/>
      <charset val="177"/>
    </font>
    <font>
      <b/>
      <sz val="9"/>
      <color theme="1"/>
      <name val="Miriam"/>
      <family val="2"/>
      <charset val="177"/>
    </font>
    <font>
      <b/>
      <sz val="9"/>
      <name val="Miriam"/>
      <family val="2"/>
      <charset val="177"/>
    </font>
    <font>
      <b/>
      <sz val="8"/>
      <color theme="1"/>
      <name val="Miriam"/>
      <family val="2"/>
      <charset val="177"/>
    </font>
    <font>
      <b/>
      <sz val="8"/>
      <name val="Miriam"/>
      <family val="2"/>
      <charset val="177"/>
    </font>
    <font>
      <sz val="8"/>
      <color theme="1"/>
      <name val="Miriam"/>
      <family val="2"/>
    </font>
    <font>
      <b/>
      <sz val="8"/>
      <color rgb="FFFF0000"/>
      <name val="Miriam"/>
      <family val="2"/>
      <charset val="177"/>
    </font>
    <font>
      <b/>
      <sz val="8"/>
      <color rgb="FF00B050"/>
      <name val="Miriam"/>
      <family val="2"/>
      <charset val="177"/>
    </font>
    <font>
      <sz val="9"/>
      <name val="Miriam"/>
      <family val="2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9"/>
      <color rgb="FFC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2" fillId="0" borderId="1" xfId="0" applyNumberFormat="1" applyFont="1" applyBorder="1" applyAlignment="1">
      <alignment horizontal="center"/>
    </xf>
    <xf numFmtId="165" fontId="5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2" fillId="2" borderId="2" xfId="0" applyFont="1" applyFill="1" applyBorder="1" applyAlignment="1">
      <alignment horizontal="center"/>
    </xf>
    <xf numFmtId="166" fontId="2" fillId="0" borderId="0" xfId="0" applyNumberFormat="1" applyFont="1"/>
    <xf numFmtId="2" fontId="2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20" fontId="2" fillId="0" borderId="0" xfId="0" applyNumberFormat="1" applyFont="1"/>
    <xf numFmtId="0" fontId="7" fillId="3" borderId="2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textRotation="90" wrapText="1"/>
    </xf>
    <xf numFmtId="2" fontId="8" fillId="0" borderId="3" xfId="0" applyNumberFormat="1" applyFont="1" applyBorder="1" applyAlignment="1">
      <alignment horizontal="center" textRotation="90" wrapText="1"/>
    </xf>
    <xf numFmtId="2" fontId="8" fillId="0" borderId="3" xfId="0" applyNumberFormat="1" applyFont="1" applyBorder="1" applyAlignment="1">
      <alignment horizontal="center" textRotation="90" wrapText="1"/>
    </xf>
    <xf numFmtId="0" fontId="8" fillId="4" borderId="2" xfId="0" applyFont="1" applyFill="1" applyBorder="1" applyAlignment="1">
      <alignment horizontal="center" textRotation="90" wrapText="1"/>
    </xf>
    <xf numFmtId="2" fontId="8" fillId="5" borderId="2" xfId="0" applyNumberFormat="1" applyFont="1" applyFill="1" applyBorder="1" applyAlignment="1">
      <alignment horizontal="center" textRotation="90" wrapText="1"/>
    </xf>
    <xf numFmtId="0" fontId="8" fillId="6" borderId="2" xfId="0" applyFont="1" applyFill="1" applyBorder="1" applyAlignment="1">
      <alignment horizontal="center" textRotation="90" wrapText="1"/>
    </xf>
    <xf numFmtId="0" fontId="8" fillId="6" borderId="3" xfId="0" applyFont="1" applyFill="1" applyBorder="1" applyAlignment="1">
      <alignment horizontal="center" textRotation="90" wrapText="1"/>
    </xf>
    <xf numFmtId="0" fontId="8" fillId="6" borderId="3" xfId="0" applyFont="1" applyFill="1" applyBorder="1" applyAlignment="1">
      <alignment horizontal="center" textRotation="90" wrapText="1"/>
    </xf>
    <xf numFmtId="2" fontId="8" fillId="6" borderId="3" xfId="0" applyNumberFormat="1" applyFont="1" applyFill="1" applyBorder="1" applyAlignment="1">
      <alignment horizontal="center" textRotation="90" wrapText="1"/>
    </xf>
    <xf numFmtId="165" fontId="8" fillId="6" borderId="3" xfId="0" applyNumberFormat="1" applyFont="1" applyFill="1" applyBorder="1" applyAlignment="1">
      <alignment horizontal="center" textRotation="90" wrapText="1"/>
    </xf>
    <xf numFmtId="166" fontId="8" fillId="3" borderId="2" xfId="0" applyNumberFormat="1" applyFont="1" applyFill="1" applyBorder="1" applyAlignment="1">
      <alignment horizontal="center" textRotation="90" wrapText="1"/>
    </xf>
    <xf numFmtId="2" fontId="8" fillId="0" borderId="0" xfId="0" applyNumberFormat="1" applyFont="1" applyAlignment="1">
      <alignment horizontal="center" wrapText="1"/>
    </xf>
    <xf numFmtId="166" fontId="9" fillId="7" borderId="3" xfId="0" applyNumberFormat="1" applyFont="1" applyFill="1" applyBorder="1" applyAlignment="1">
      <alignment horizontal="center" textRotation="90" wrapText="1"/>
    </xf>
    <xf numFmtId="1" fontId="8" fillId="3" borderId="4" xfId="0" applyNumberFormat="1" applyFont="1" applyFill="1" applyBorder="1" applyAlignment="1">
      <alignment horizontal="center" textRotation="90" wrapText="1"/>
    </xf>
    <xf numFmtId="2" fontId="8" fillId="0" borderId="4" xfId="0" applyNumberFormat="1" applyFont="1" applyBorder="1" applyAlignment="1">
      <alignment horizontal="center" textRotation="90" wrapText="1"/>
    </xf>
    <xf numFmtId="2" fontId="8" fillId="0" borderId="4" xfId="0" applyNumberFormat="1" applyFont="1" applyBorder="1" applyAlignment="1">
      <alignment horizontal="center" textRotation="90" wrapText="1"/>
    </xf>
    <xf numFmtId="0" fontId="8" fillId="6" borderId="4" xfId="0" applyFont="1" applyFill="1" applyBorder="1" applyAlignment="1">
      <alignment horizontal="center" textRotation="90" wrapText="1"/>
    </xf>
    <xf numFmtId="0" fontId="8" fillId="6" borderId="4" xfId="0" applyFont="1" applyFill="1" applyBorder="1" applyAlignment="1">
      <alignment horizontal="center" textRotation="90" wrapText="1"/>
    </xf>
    <xf numFmtId="2" fontId="8" fillId="6" borderId="4" xfId="0" applyNumberFormat="1" applyFont="1" applyFill="1" applyBorder="1" applyAlignment="1">
      <alignment horizontal="center" textRotation="90" wrapText="1"/>
    </xf>
    <xf numFmtId="2" fontId="8" fillId="0" borderId="5" xfId="0" applyNumberFormat="1" applyFont="1" applyBorder="1" applyAlignment="1">
      <alignment horizontal="center" textRotation="90" wrapText="1"/>
    </xf>
    <xf numFmtId="2" fontId="8" fillId="0" borderId="0" xfId="0" applyNumberFormat="1" applyFont="1" applyAlignment="1">
      <alignment horizontal="center" textRotation="90" wrapText="1"/>
    </xf>
    <xf numFmtId="2" fontId="8" fillId="0" borderId="6" xfId="0" applyNumberFormat="1" applyFont="1" applyBorder="1" applyAlignment="1">
      <alignment horizontal="center" textRotation="90" wrapText="1"/>
    </xf>
    <xf numFmtId="166" fontId="9" fillId="7" borderId="4" xfId="0" applyNumberFormat="1" applyFont="1" applyFill="1" applyBorder="1" applyAlignment="1">
      <alignment horizontal="center" textRotation="90" wrapText="1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8" borderId="9" xfId="0" applyNumberFormat="1" applyFont="1" applyFill="1" applyBorder="1" applyAlignment="1">
      <alignment horizontal="center" vertical="center" wrapText="1"/>
    </xf>
    <xf numFmtId="165" fontId="10" fillId="8" borderId="10" xfId="0" applyNumberFormat="1" applyFont="1" applyFill="1" applyBorder="1" applyAlignment="1">
      <alignment horizontal="center" vertical="center" wrapText="1"/>
    </xf>
    <xf numFmtId="165" fontId="10" fillId="8" borderId="9" xfId="0" applyNumberFormat="1" applyFont="1" applyFill="1" applyBorder="1" applyAlignment="1">
      <alignment horizontal="center" vertical="center"/>
    </xf>
    <xf numFmtId="165" fontId="10" fillId="8" borderId="10" xfId="0" applyNumberFormat="1" applyFont="1" applyFill="1" applyBorder="1" applyAlignment="1">
      <alignment horizontal="center" vertical="center"/>
    </xf>
    <xf numFmtId="165" fontId="10" fillId="8" borderId="7" xfId="0" applyNumberFormat="1" applyFont="1" applyFill="1" applyBorder="1" applyAlignment="1">
      <alignment horizontal="center" vertical="center"/>
    </xf>
    <xf numFmtId="165" fontId="10" fillId="8" borderId="8" xfId="0" applyNumberFormat="1" applyFont="1" applyFill="1" applyBorder="1" applyAlignment="1">
      <alignment horizontal="center" vertical="center"/>
    </xf>
    <xf numFmtId="165" fontId="10" fillId="8" borderId="11" xfId="0" applyNumberFormat="1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0" fillId="8" borderId="7" xfId="0" applyNumberFormat="1" applyFont="1" applyFill="1" applyBorder="1" applyAlignment="1">
      <alignment horizontal="center" vertical="center" wrapText="1"/>
    </xf>
    <xf numFmtId="165" fontId="10" fillId="8" borderId="8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textRotation="90"/>
    </xf>
    <xf numFmtId="166" fontId="2" fillId="0" borderId="13" xfId="0" applyNumberFormat="1" applyFont="1" applyBorder="1" applyAlignment="1">
      <alignment horizontal="center" textRotation="90"/>
    </xf>
    <xf numFmtId="166" fontId="2" fillId="0" borderId="14" xfId="0" applyNumberFormat="1" applyFont="1" applyBorder="1" applyAlignment="1">
      <alignment horizontal="center" textRotation="90"/>
    </xf>
    <xf numFmtId="166" fontId="2" fillId="0" borderId="3" xfId="0" applyNumberFormat="1" applyFont="1" applyBorder="1" applyAlignment="1">
      <alignment horizontal="center" textRotation="90"/>
    </xf>
    <xf numFmtId="2" fontId="10" fillId="4" borderId="3" xfId="0" applyNumberFormat="1" applyFont="1" applyFill="1" applyBorder="1" applyAlignment="1">
      <alignment horizontal="center" vertical="center" textRotation="90"/>
    </xf>
    <xf numFmtId="2" fontId="2" fillId="0" borderId="12" xfId="0" applyNumberFormat="1" applyFont="1" applyBorder="1" applyAlignment="1">
      <alignment horizontal="center" textRotation="90"/>
    </xf>
    <xf numFmtId="2" fontId="2" fillId="0" borderId="13" xfId="0" applyNumberFormat="1" applyFont="1" applyBorder="1" applyAlignment="1">
      <alignment horizontal="center" textRotation="90"/>
    </xf>
    <xf numFmtId="0" fontId="10" fillId="4" borderId="11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textRotation="90"/>
    </xf>
    <xf numFmtId="2" fontId="2" fillId="0" borderId="3" xfId="0" applyNumberFormat="1" applyFont="1" applyBorder="1" applyAlignment="1">
      <alignment horizontal="center" textRotation="90"/>
    </xf>
    <xf numFmtId="2" fontId="12" fillId="0" borderId="0" xfId="2" applyNumberFormat="1" applyFont="1" applyAlignment="1">
      <alignment textRotation="90"/>
    </xf>
    <xf numFmtId="2" fontId="10" fillId="4" borderId="9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66" fontId="6" fillId="9" borderId="3" xfId="0" applyNumberFormat="1" applyFont="1" applyFill="1" applyBorder="1" applyAlignment="1">
      <alignment horizontal="center" textRotation="90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165" fontId="10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0" fillId="8" borderId="2" xfId="0" applyNumberFormat="1" applyFont="1" applyFill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 textRotation="90"/>
    </xf>
    <xf numFmtId="166" fontId="2" fillId="0" borderId="1" xfId="0" applyNumberFormat="1" applyFont="1" applyBorder="1" applyAlignment="1">
      <alignment horizontal="center" textRotation="90"/>
    </xf>
    <xf numFmtId="166" fontId="2" fillId="0" borderId="8" xfId="0" applyNumberFormat="1" applyFont="1" applyBorder="1" applyAlignment="1">
      <alignment horizontal="center" textRotation="90"/>
    </xf>
    <xf numFmtId="166" fontId="2" fillId="0" borderId="4" xfId="0" applyNumberFormat="1" applyFont="1" applyBorder="1" applyAlignment="1">
      <alignment horizontal="center" textRotation="90"/>
    </xf>
    <xf numFmtId="2" fontId="10" fillId="4" borderId="4" xfId="0" applyNumberFormat="1" applyFont="1" applyFill="1" applyBorder="1" applyAlignment="1">
      <alignment horizontal="center" vertical="center" textRotation="90"/>
    </xf>
    <xf numFmtId="2" fontId="2" fillId="0" borderId="7" xfId="0" applyNumberFormat="1" applyFont="1" applyBorder="1" applyAlignment="1">
      <alignment horizontal="center" textRotation="90"/>
    </xf>
    <xf numFmtId="2" fontId="2" fillId="0" borderId="1" xfId="0" applyNumberFormat="1" applyFont="1" applyBorder="1" applyAlignment="1">
      <alignment horizontal="center" textRotation="90"/>
    </xf>
    <xf numFmtId="2" fontId="2" fillId="0" borderId="2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textRotation="90"/>
    </xf>
    <xf numFmtId="2" fontId="2" fillId="0" borderId="4" xfId="0" applyNumberFormat="1" applyFont="1" applyBorder="1" applyAlignment="1">
      <alignment horizontal="center" textRotation="90"/>
    </xf>
    <xf numFmtId="2" fontId="2" fillId="0" borderId="0" xfId="0" applyNumberFormat="1" applyFont="1" applyAlignment="1">
      <alignment horizontal="right"/>
    </xf>
    <xf numFmtId="166" fontId="6" fillId="9" borderId="4" xfId="0" applyNumberFormat="1" applyFont="1" applyFill="1" applyBorder="1" applyAlignment="1">
      <alignment horizontal="center" textRotation="90"/>
    </xf>
    <xf numFmtId="166" fontId="2" fillId="0" borderId="7" xfId="0" applyNumberFormat="1" applyFont="1" applyBorder="1" applyAlignment="1">
      <alignment horizontal="center" textRotation="90"/>
    </xf>
    <xf numFmtId="166" fontId="2" fillId="0" borderId="1" xfId="0" applyNumberFormat="1" applyFont="1" applyBorder="1" applyAlignment="1">
      <alignment horizontal="center" textRotation="90"/>
    </xf>
    <xf numFmtId="166" fontId="2" fillId="0" borderId="8" xfId="0" applyNumberFormat="1" applyFont="1" applyBorder="1" applyAlignment="1">
      <alignment horizontal="center" textRotation="90"/>
    </xf>
    <xf numFmtId="166" fontId="2" fillId="0" borderId="4" xfId="0" applyNumberFormat="1" applyFont="1" applyBorder="1" applyAlignment="1">
      <alignment horizontal="center" textRotation="90"/>
    </xf>
    <xf numFmtId="2" fontId="10" fillId="4" borderId="4" xfId="0" applyNumberFormat="1" applyFont="1" applyFill="1" applyBorder="1" applyAlignment="1">
      <alignment horizontal="center" vertical="center" textRotation="90"/>
    </xf>
    <xf numFmtId="2" fontId="2" fillId="0" borderId="7" xfId="0" applyNumberFormat="1" applyFont="1" applyBorder="1" applyAlignment="1">
      <alignment horizontal="center" textRotation="90"/>
    </xf>
    <xf numFmtId="2" fontId="2" fillId="0" borderId="1" xfId="0" applyNumberFormat="1" applyFont="1" applyBorder="1" applyAlignment="1">
      <alignment horizontal="center" textRotation="90"/>
    </xf>
    <xf numFmtId="2" fontId="2" fillId="0" borderId="8" xfId="0" applyNumberFormat="1" applyFont="1" applyBorder="1" applyAlignment="1">
      <alignment horizontal="center" textRotation="90"/>
    </xf>
    <xf numFmtId="2" fontId="2" fillId="0" borderId="4" xfId="0" applyNumberFormat="1" applyFont="1" applyBorder="1" applyAlignment="1">
      <alignment horizontal="center" textRotation="90"/>
    </xf>
    <xf numFmtId="2" fontId="12" fillId="0" borderId="0" xfId="2" applyNumberFormat="1" applyFont="1" applyAlignment="1">
      <alignment textRotation="90"/>
    </xf>
    <xf numFmtId="166" fontId="6" fillId="9" borderId="4" xfId="0" applyNumberFormat="1" applyFont="1" applyFill="1" applyBorder="1" applyAlignment="1">
      <alignment horizontal="center" textRotation="90"/>
    </xf>
    <xf numFmtId="0" fontId="2" fillId="10" borderId="0" xfId="0" applyFont="1" applyFill="1" applyAlignment="1">
      <alignment horizontal="center" vertical="center"/>
    </xf>
    <xf numFmtId="14" fontId="2" fillId="10" borderId="2" xfId="0" applyNumberFormat="1" applyFont="1" applyFill="1" applyBorder="1" applyAlignment="1">
      <alignment horizontal="center"/>
    </xf>
    <xf numFmtId="14" fontId="2" fillId="10" borderId="2" xfId="0" applyNumberFormat="1" applyFont="1" applyFill="1" applyBorder="1" applyAlignment="1">
      <alignment horizontal="left" vertical="center"/>
    </xf>
    <xf numFmtId="166" fontId="2" fillId="10" borderId="2" xfId="0" applyNumberFormat="1" applyFont="1" applyFill="1" applyBorder="1" applyAlignment="1">
      <alignment horizontal="center" vertical="center"/>
    </xf>
    <xf numFmtId="166" fontId="3" fillId="10" borderId="2" xfId="0" applyNumberFormat="1" applyFont="1" applyFill="1" applyBorder="1" applyAlignment="1">
      <alignment horizontal="center" vertical="center"/>
    </xf>
    <xf numFmtId="166" fontId="4" fillId="10" borderId="2" xfId="0" applyNumberFormat="1" applyFont="1" applyFill="1" applyBorder="1" applyAlignment="1">
      <alignment horizontal="center" vertical="center"/>
    </xf>
    <xf numFmtId="166" fontId="2" fillId="11" borderId="2" xfId="0" applyNumberFormat="1" applyFont="1" applyFill="1" applyBorder="1" applyAlignment="1">
      <alignment horizontal="center" vertical="center"/>
    </xf>
    <xf numFmtId="166" fontId="2" fillId="10" borderId="2" xfId="0" applyNumberFormat="1" applyFont="1" applyFill="1" applyBorder="1" applyAlignment="1">
      <alignment horizontal="right"/>
    </xf>
    <xf numFmtId="166" fontId="5" fillId="10" borderId="2" xfId="0" applyNumberFormat="1" applyFont="1" applyFill="1" applyBorder="1" applyAlignment="1">
      <alignment horizontal="center" vertical="center"/>
    </xf>
    <xf numFmtId="166" fontId="3" fillId="11" borderId="2" xfId="0" applyNumberFormat="1" applyFont="1" applyFill="1" applyBorder="1" applyAlignment="1">
      <alignment horizontal="center" vertical="center"/>
    </xf>
    <xf numFmtId="166" fontId="2" fillId="11" borderId="2" xfId="0" applyNumberFormat="1" applyFont="1" applyFill="1" applyBorder="1"/>
    <xf numFmtId="166" fontId="2" fillId="11" borderId="2" xfId="0" applyNumberFormat="1" applyFont="1" applyFill="1" applyBorder="1" applyAlignment="1">
      <alignment horizontal="right"/>
    </xf>
    <xf numFmtId="166" fontId="2" fillId="12" borderId="2" xfId="0" applyNumberFormat="1" applyFont="1" applyFill="1" applyBorder="1" applyAlignment="1">
      <alignment horizontal="right"/>
    </xf>
    <xf numFmtId="166" fontId="6" fillId="13" borderId="2" xfId="0" applyNumberFormat="1" applyFont="1" applyFill="1" applyBorder="1" applyAlignment="1">
      <alignment horizontal="right" vertical="center"/>
    </xf>
    <xf numFmtId="2" fontId="2" fillId="13" borderId="2" xfId="0" applyNumberFormat="1" applyFont="1" applyFill="1" applyBorder="1" applyAlignment="1">
      <alignment horizontal="right"/>
    </xf>
    <xf numFmtId="2" fontId="2" fillId="10" borderId="2" xfId="0" applyNumberFormat="1" applyFont="1" applyFill="1" applyBorder="1" applyAlignment="1">
      <alignment horizontal="right"/>
    </xf>
    <xf numFmtId="2" fontId="2" fillId="12" borderId="2" xfId="0" applyNumberFormat="1" applyFont="1" applyFill="1" applyBorder="1" applyAlignment="1">
      <alignment horizontal="right"/>
    </xf>
    <xf numFmtId="2" fontId="2" fillId="11" borderId="2" xfId="0" applyNumberFormat="1" applyFont="1" applyFill="1" applyBorder="1" applyAlignment="1">
      <alignment horizontal="right"/>
    </xf>
    <xf numFmtId="1" fontId="2" fillId="11" borderId="2" xfId="0" applyNumberFormat="1" applyFont="1" applyFill="1" applyBorder="1" applyAlignment="1">
      <alignment horizontal="right"/>
    </xf>
    <xf numFmtId="166" fontId="2" fillId="10" borderId="2" xfId="0" applyNumberFormat="1" applyFont="1" applyFill="1" applyBorder="1"/>
    <xf numFmtId="2" fontId="2" fillId="10" borderId="0" xfId="0" applyNumberFormat="1" applyFont="1" applyFill="1" applyAlignment="1">
      <alignment horizontal="right"/>
    </xf>
    <xf numFmtId="166" fontId="6" fillId="10" borderId="2" xfId="0" applyNumberFormat="1" applyFont="1" applyFill="1" applyBorder="1" applyAlignment="1">
      <alignment horizontal="right"/>
    </xf>
    <xf numFmtId="0" fontId="2" fillId="10" borderId="0" xfId="0" applyFont="1" applyFill="1" applyAlignment="1">
      <alignment horizontal="center"/>
    </xf>
    <xf numFmtId="14" fontId="2" fillId="10" borderId="0" xfId="0" applyNumberFormat="1" applyFont="1" applyFill="1" applyAlignment="1">
      <alignment horizontal="center"/>
    </xf>
    <xf numFmtId="0" fontId="2" fillId="10" borderId="0" xfId="0" applyFont="1" applyFill="1"/>
    <xf numFmtId="20" fontId="2" fillId="10" borderId="0" xfId="0" applyNumberFormat="1" applyFont="1" applyFill="1"/>
    <xf numFmtId="2" fontId="2" fillId="10" borderId="0" xfId="0" applyNumberFormat="1" applyFont="1" applyFill="1"/>
    <xf numFmtId="0" fontId="2" fillId="12" borderId="0" xfId="0" applyFont="1" applyFill="1" applyAlignment="1">
      <alignment horizontal="center" vertical="center"/>
    </xf>
    <xf numFmtId="14" fontId="2" fillId="12" borderId="2" xfId="0" applyNumberFormat="1" applyFont="1" applyFill="1" applyBorder="1" applyAlignment="1">
      <alignment horizontal="center"/>
    </xf>
    <xf numFmtId="14" fontId="2" fillId="12" borderId="2" xfId="0" applyNumberFormat="1" applyFont="1" applyFill="1" applyBorder="1" applyAlignment="1">
      <alignment horizontal="left" vertical="center"/>
    </xf>
    <xf numFmtId="166" fontId="2" fillId="12" borderId="2" xfId="0" applyNumberFormat="1" applyFont="1" applyFill="1" applyBorder="1"/>
    <xf numFmtId="2" fontId="2" fillId="12" borderId="0" xfId="0" applyNumberFormat="1" applyFont="1" applyFill="1" applyAlignment="1">
      <alignment horizontal="right"/>
    </xf>
    <xf numFmtId="166" fontId="6" fillId="12" borderId="2" xfId="0" applyNumberFormat="1" applyFont="1" applyFill="1" applyBorder="1" applyAlignment="1">
      <alignment horizontal="right"/>
    </xf>
    <xf numFmtId="0" fontId="2" fillId="12" borderId="0" xfId="0" applyFont="1" applyFill="1"/>
    <xf numFmtId="20" fontId="2" fillId="12" borderId="0" xfId="0" applyNumberFormat="1" applyFont="1" applyFill="1"/>
    <xf numFmtId="2" fontId="2" fillId="12" borderId="0" xfId="0" applyNumberFormat="1" applyFont="1" applyFill="1"/>
    <xf numFmtId="166" fontId="15" fillId="12" borderId="2" xfId="0" applyNumberFormat="1" applyFont="1" applyFill="1" applyBorder="1" applyAlignment="1">
      <alignment horizontal="right"/>
    </xf>
    <xf numFmtId="166" fontId="6" fillId="10" borderId="2" xfId="0" applyNumberFormat="1" applyFont="1" applyFill="1" applyBorder="1" applyAlignment="1">
      <alignment horizontal="center"/>
    </xf>
    <xf numFmtId="166" fontId="6" fillId="12" borderId="2" xfId="0" applyNumberFormat="1" applyFont="1" applyFill="1" applyBorder="1" applyAlignment="1">
      <alignment horizontal="center"/>
    </xf>
    <xf numFmtId="0" fontId="2" fillId="13" borderId="0" xfId="0" applyFont="1" applyFill="1" applyAlignment="1">
      <alignment horizontal="center" vertical="center"/>
    </xf>
    <xf numFmtId="14" fontId="2" fillId="13" borderId="2" xfId="0" applyNumberFormat="1" applyFont="1" applyFill="1" applyBorder="1" applyAlignment="1">
      <alignment horizontal="center"/>
    </xf>
    <xf numFmtId="14" fontId="2" fillId="13" borderId="2" xfId="0" applyNumberFormat="1" applyFont="1" applyFill="1" applyBorder="1" applyAlignment="1">
      <alignment horizontal="left" vertical="center"/>
    </xf>
    <xf numFmtId="166" fontId="2" fillId="13" borderId="2" xfId="0" applyNumberFormat="1" applyFont="1" applyFill="1" applyBorder="1"/>
    <xf numFmtId="2" fontId="2" fillId="13" borderId="0" xfId="0" applyNumberFormat="1" applyFont="1" applyFill="1" applyAlignment="1">
      <alignment horizontal="right"/>
    </xf>
    <xf numFmtId="166" fontId="6" fillId="13" borderId="2" xfId="0" applyNumberFormat="1" applyFont="1" applyFill="1" applyBorder="1" applyAlignment="1">
      <alignment horizontal="right"/>
    </xf>
    <xf numFmtId="0" fontId="2" fillId="13" borderId="0" xfId="0" applyFont="1" applyFill="1"/>
    <xf numFmtId="20" fontId="2" fillId="13" borderId="0" xfId="0" applyNumberFormat="1" applyFont="1" applyFill="1"/>
    <xf numFmtId="2" fontId="2" fillId="13" borderId="0" xfId="0" applyNumberFormat="1" applyFont="1" applyFill="1"/>
    <xf numFmtId="14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" fontId="6" fillId="14" borderId="2" xfId="0" applyNumberFormat="1" applyFont="1" applyFill="1" applyBorder="1" applyAlignment="1">
      <alignment horizontal="right" vertical="center"/>
    </xf>
    <xf numFmtId="2" fontId="2" fillId="15" borderId="2" xfId="0" applyNumberFormat="1" applyFont="1" applyFill="1" applyBorder="1" applyAlignment="1">
      <alignment horizontal="right"/>
    </xf>
    <xf numFmtId="166" fontId="2" fillId="16" borderId="2" xfId="0" applyNumberFormat="1" applyFont="1" applyFill="1" applyBorder="1"/>
    <xf numFmtId="166" fontId="6" fillId="9" borderId="2" xfId="0" applyNumberFormat="1" applyFont="1" applyFill="1" applyBorder="1" applyAlignment="1">
      <alignment horizontal="right"/>
    </xf>
    <xf numFmtId="165" fontId="2" fillId="17" borderId="2" xfId="0" applyNumberFormat="1" applyFont="1" applyFill="1" applyBorder="1" applyAlignment="1">
      <alignment horizontal="center" vertical="center"/>
    </xf>
    <xf numFmtId="165" fontId="3" fillId="17" borderId="2" xfId="0" applyNumberFormat="1" applyFont="1" applyFill="1" applyBorder="1" applyAlignment="1">
      <alignment horizontal="center" vertical="center"/>
    </xf>
    <xf numFmtId="165" fontId="4" fillId="17" borderId="2" xfId="0" applyNumberFormat="1" applyFont="1" applyFill="1" applyBorder="1" applyAlignment="1">
      <alignment horizontal="center" vertical="center"/>
    </xf>
    <xf numFmtId="165" fontId="2" fillId="16" borderId="2" xfId="0" applyNumberFormat="1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/>
    <xf numFmtId="165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15" borderId="0" xfId="0" applyFont="1" applyFill="1"/>
    <xf numFmtId="2" fontId="2" fillId="15" borderId="0" xfId="0" applyNumberFormat="1" applyFont="1" applyFill="1"/>
    <xf numFmtId="166" fontId="6" fillId="9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40" fontId="18" fillId="0" borderId="2" xfId="0" applyNumberFormat="1" applyFont="1" applyBorder="1" applyAlignment="1">
      <alignment horizontal="right"/>
    </xf>
    <xf numFmtId="40" fontId="19" fillId="0" borderId="2" xfId="0" applyNumberFormat="1" applyFont="1" applyBorder="1" applyAlignment="1">
      <alignment horizontal="center" vertical="center"/>
    </xf>
    <xf numFmtId="40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1" fillId="18" borderId="15" xfId="0" applyFont="1" applyFill="1" applyBorder="1" applyAlignment="1">
      <alignment horizontal="center" vertical="center"/>
    </xf>
    <xf numFmtId="2" fontId="21" fillId="18" borderId="15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3" fontId="19" fillId="0" borderId="2" xfId="1" applyFont="1" applyBorder="1" applyAlignment="1">
      <alignment horizontal="center" vertical="center"/>
    </xf>
    <xf numFmtId="0" fontId="18" fillId="0" borderId="2" xfId="0" applyFont="1" applyBorder="1"/>
    <xf numFmtId="166" fontId="22" fillId="0" borderId="2" xfId="0" applyNumberFormat="1" applyFont="1" applyBorder="1" applyAlignment="1" applyProtection="1">
      <alignment horizontal="center"/>
      <protection locked="0"/>
    </xf>
    <xf numFmtId="166" fontId="22" fillId="0" borderId="2" xfId="0" applyNumberFormat="1" applyFont="1" applyBorder="1" applyAlignment="1">
      <alignment horizontal="center"/>
    </xf>
    <xf numFmtId="166" fontId="18" fillId="0" borderId="2" xfId="0" applyNumberFormat="1" applyFont="1" applyBorder="1"/>
    <xf numFmtId="166" fontId="18" fillId="0" borderId="2" xfId="1" applyNumberFormat="1" applyFont="1" applyBorder="1" applyAlignment="1">
      <alignment horizontal="left" vertical="center" wrapText="1"/>
    </xf>
    <xf numFmtId="166" fontId="18" fillId="0" borderId="2" xfId="1" applyNumberFormat="1" applyFont="1" applyBorder="1" applyAlignment="1">
      <alignment horizontal="left"/>
    </xf>
    <xf numFmtId="166" fontId="18" fillId="0" borderId="2" xfId="1" applyNumberFormat="1" applyFont="1" applyBorder="1"/>
    <xf numFmtId="166" fontId="19" fillId="0" borderId="2" xfId="1" applyNumberFormat="1" applyFont="1" applyBorder="1" applyAlignment="1">
      <alignment horizontal="left"/>
    </xf>
    <xf numFmtId="166" fontId="19" fillId="0" borderId="2" xfId="1" applyNumberFormat="1" applyFont="1" applyBorder="1"/>
    <xf numFmtId="0" fontId="0" fillId="0" borderId="2" xfId="0" applyBorder="1"/>
    <xf numFmtId="20" fontId="18" fillId="0" borderId="2" xfId="0" applyNumberFormat="1" applyFont="1" applyBorder="1" applyAlignment="1">
      <alignment horizontal="left"/>
    </xf>
    <xf numFmtId="0" fontId="23" fillId="0" borderId="2" xfId="0" applyFont="1" applyBorder="1"/>
    <xf numFmtId="166" fontId="23" fillId="0" borderId="2" xfId="0" applyNumberFormat="1" applyFont="1" applyBorder="1" applyAlignment="1" applyProtection="1">
      <alignment horizontal="center"/>
      <protection locked="0"/>
    </xf>
    <xf numFmtId="166" fontId="23" fillId="0" borderId="2" xfId="0" applyNumberFormat="1" applyFont="1" applyBorder="1" applyAlignment="1">
      <alignment horizontal="center"/>
    </xf>
    <xf numFmtId="166" fontId="23" fillId="0" borderId="2" xfId="0" applyNumberFormat="1" applyFont="1" applyBorder="1"/>
    <xf numFmtId="166" fontId="23" fillId="0" borderId="2" xfId="1" applyNumberFormat="1" applyFont="1" applyBorder="1" applyAlignment="1">
      <alignment horizontal="left" vertical="center" wrapText="1"/>
    </xf>
    <xf numFmtId="166" fontId="23" fillId="0" borderId="2" xfId="1" applyNumberFormat="1" applyFont="1" applyBorder="1" applyAlignment="1">
      <alignment horizontal="left"/>
    </xf>
    <xf numFmtId="166" fontId="23" fillId="0" borderId="2" xfId="1" applyNumberFormat="1" applyFont="1" applyBorder="1"/>
    <xf numFmtId="166" fontId="24" fillId="0" borderId="2" xfId="1" applyNumberFormat="1" applyFont="1" applyBorder="1" applyAlignment="1">
      <alignment horizontal="left"/>
    </xf>
    <xf numFmtId="0" fontId="25" fillId="0" borderId="0" xfId="0" applyFont="1"/>
    <xf numFmtId="166" fontId="24" fillId="0" borderId="2" xfId="1" applyNumberFormat="1" applyFont="1" applyBorder="1"/>
    <xf numFmtId="0" fontId="25" fillId="0" borderId="2" xfId="0" applyFont="1" applyBorder="1"/>
    <xf numFmtId="20" fontId="23" fillId="0" borderId="2" xfId="0" applyNumberFormat="1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18" fillId="0" borderId="0" xfId="0" applyFont="1"/>
    <xf numFmtId="20" fontId="18" fillId="0" borderId="0" xfId="0" applyNumberFormat="1" applyFont="1"/>
    <xf numFmtId="2" fontId="18" fillId="0" borderId="0" xfId="0" applyNumberFormat="1" applyFont="1"/>
    <xf numFmtId="0" fontId="18" fillId="19" borderId="2" xfId="0" applyFont="1" applyFill="1" applyBorder="1"/>
    <xf numFmtId="49" fontId="18" fillId="20" borderId="2" xfId="0" applyNumberFormat="1" applyFont="1" applyFill="1" applyBorder="1"/>
    <xf numFmtId="49" fontId="18" fillId="20" borderId="2" xfId="0" applyNumberFormat="1" applyFont="1" applyFill="1" applyBorder="1" applyAlignment="1">
      <alignment horizontal="right"/>
    </xf>
    <xf numFmtId="49" fontId="18" fillId="0" borderId="0" xfId="0" applyNumberFormat="1" applyFont="1"/>
    <xf numFmtId="168" fontId="18" fillId="0" borderId="0" xfId="0" applyNumberFormat="1" applyFont="1"/>
    <xf numFmtId="49" fontId="18" fillId="0" borderId="0" xfId="0" applyNumberFormat="1" applyFont="1" applyAlignment="1">
      <alignment horizontal="right"/>
    </xf>
  </cellXfs>
  <cellStyles count="3">
    <cellStyle name="Komma" xfId="1" builtinId="3"/>
    <cellStyle name="Normal" xfId="0" builtinId="0"/>
    <cellStyle name="Normal 3" xfId="2" xr:uid="{2D45549B-FF26-46F6-86E3-035237B03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5128626bf8d8443d/Soduko%20Plus%201000-2023.xlsx" TargetMode="External"/><Relationship Id="rId1" Type="http://schemas.openxmlformats.org/officeDocument/2006/relationships/externalLinkPath" Target="/5128626bf8d8443d/Soduko%20Plus%20100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regningsforudsætninger"/>
      <sheetName val="Arbejdstider"/>
      <sheetName val="Lønskema"/>
      <sheetName val="Timeberegning"/>
      <sheetName val="Lønberegning"/>
      <sheetName val="Tillægsperioderne"/>
      <sheetName val="Satser"/>
      <sheetName val="Minut beregner"/>
      <sheetName val="Ferie skema"/>
      <sheetName val="Kalender"/>
      <sheetName val="Ferie og Helligdage"/>
      <sheetName val="Arbejdstidsregler og fravær"/>
      <sheetName val="Rulleplan skabelon"/>
      <sheetName val="Rulleplan"/>
      <sheetName val="Rulleplan med 10 timer"/>
    </sheetNames>
    <sheetDataSet>
      <sheetData sheetId="0"/>
      <sheetData sheetId="1">
        <row r="3">
          <cell r="B3" t="str">
            <v>Opgave</v>
          </cell>
          <cell r="C3" t="str">
            <v>Fra</v>
          </cell>
          <cell r="D3" t="str">
            <v>Til</v>
          </cell>
          <cell r="E3" t="str">
            <v>Fra</v>
          </cell>
          <cell r="F3" t="str">
            <v>Til</v>
          </cell>
          <cell r="G3" t="str">
            <v>Fra</v>
          </cell>
          <cell r="H3" t="str">
            <v>Til</v>
          </cell>
          <cell r="K3" t="str">
            <v>Fra</v>
          </cell>
          <cell r="L3" t="str">
            <v>Til</v>
          </cell>
          <cell r="O3" t="str">
            <v>Fra</v>
          </cell>
          <cell r="P3" t="str">
            <v>Til</v>
          </cell>
          <cell r="Q3" t="str">
            <v>Fra</v>
          </cell>
          <cell r="R3" t="str">
            <v>Til</v>
          </cell>
          <cell r="S3" t="str">
            <v>Fra</v>
          </cell>
          <cell r="T3" t="str">
            <v>Til</v>
          </cell>
          <cell r="U3" t="str">
            <v>Fra</v>
          </cell>
          <cell r="V3" t="str">
            <v>Til</v>
          </cell>
          <cell r="W3" t="str">
            <v>Fra</v>
          </cell>
          <cell r="X3" t="str">
            <v>Til</v>
          </cell>
          <cell r="Y3" t="str">
            <v>Før</v>
          </cell>
          <cell r="Z3" t="str">
            <v>Efter</v>
          </cell>
          <cell r="AA3" t="str">
            <v>I alt</v>
          </cell>
          <cell r="AD3" t="str">
            <v>Fra</v>
          </cell>
          <cell r="AE3" t="str">
            <v>Til</v>
          </cell>
        </row>
        <row r="4">
          <cell r="B4" t="str">
            <v>Dagvagt</v>
          </cell>
          <cell r="C4">
            <v>0.29166666666666669</v>
          </cell>
          <cell r="D4">
            <v>0.63541666666666663</v>
          </cell>
          <cell r="U4">
            <v>1</v>
          </cell>
          <cell r="V4">
            <v>0.29166666666666669</v>
          </cell>
          <cell r="W4">
            <v>0.63541666666666663</v>
          </cell>
          <cell r="X4">
            <v>1</v>
          </cell>
          <cell r="Y4">
            <v>0.29166666666666674</v>
          </cell>
          <cell r="Z4">
            <v>0.36458333333333337</v>
          </cell>
          <cell r="AA4">
            <v>0.65625000000000011</v>
          </cell>
        </row>
        <row r="5">
          <cell r="B5" t="str">
            <v>9 vagt</v>
          </cell>
          <cell r="C5">
            <v>0.375</v>
          </cell>
          <cell r="D5">
            <v>0.70833333333333337</v>
          </cell>
          <cell r="U5">
            <v>1</v>
          </cell>
          <cell r="V5">
            <v>0.375</v>
          </cell>
          <cell r="W5">
            <v>0.70833333333333337</v>
          </cell>
          <cell r="X5">
            <v>1</v>
          </cell>
          <cell r="Y5">
            <v>0.375</v>
          </cell>
          <cell r="Z5">
            <v>0.29166666666666663</v>
          </cell>
          <cell r="AA5">
            <v>0.66666666666666663</v>
          </cell>
        </row>
        <row r="6">
          <cell r="B6" t="str">
            <v>9:30 vagt</v>
          </cell>
          <cell r="C6">
            <v>0.39583333333333331</v>
          </cell>
          <cell r="D6">
            <v>0.72916666666666663</v>
          </cell>
          <cell r="U6">
            <v>1</v>
          </cell>
          <cell r="V6">
            <v>0.39583333333333331</v>
          </cell>
          <cell r="W6">
            <v>0.72916666666666663</v>
          </cell>
          <cell r="X6">
            <v>1</v>
          </cell>
          <cell r="Y6">
            <v>0.39583333333333326</v>
          </cell>
          <cell r="Z6">
            <v>0.27083333333333337</v>
          </cell>
          <cell r="AA6">
            <v>0.66666666666666663</v>
          </cell>
        </row>
        <row r="7">
          <cell r="B7" t="str">
            <v>11:30 vagt</v>
          </cell>
          <cell r="C7">
            <v>0.47916666666666669</v>
          </cell>
          <cell r="D7">
            <v>0.8125</v>
          </cell>
          <cell r="U7">
            <v>1</v>
          </cell>
          <cell r="V7">
            <v>0.47916666666666669</v>
          </cell>
          <cell r="W7">
            <v>0.8125</v>
          </cell>
          <cell r="X7">
            <v>1</v>
          </cell>
          <cell r="Y7">
            <v>0.47916666666666674</v>
          </cell>
          <cell r="Z7">
            <v>0.1875</v>
          </cell>
          <cell r="AA7">
            <v>0.66666666666666674</v>
          </cell>
        </row>
        <row r="8">
          <cell r="B8" t="str">
            <v>Aftenvagt</v>
          </cell>
          <cell r="C8">
            <v>0.625</v>
          </cell>
          <cell r="D8">
            <v>0.96875</v>
          </cell>
          <cell r="U8">
            <v>1</v>
          </cell>
          <cell r="V8">
            <v>0.625</v>
          </cell>
          <cell r="W8">
            <v>0.96875</v>
          </cell>
          <cell r="X8">
            <v>1</v>
          </cell>
          <cell r="Y8">
            <v>0.625</v>
          </cell>
          <cell r="Z8">
            <v>3.125E-2</v>
          </cell>
          <cell r="AA8">
            <v>0.65625</v>
          </cell>
        </row>
        <row r="9">
          <cell r="B9" t="str">
            <v>Skyggeplan</v>
          </cell>
          <cell r="K9">
            <v>0.33333333333333331</v>
          </cell>
          <cell r="L9">
            <v>0.64166666666666672</v>
          </cell>
          <cell r="Y9" t="str">
            <v/>
          </cell>
          <cell r="Z9" t="str">
            <v/>
          </cell>
          <cell r="AA9" t="str">
            <v/>
          </cell>
        </row>
        <row r="10">
          <cell r="B10" t="str">
            <v>Dag/Nattevagt</v>
          </cell>
          <cell r="C10">
            <v>0.29166666666666669</v>
          </cell>
          <cell r="D10">
            <v>0.625</v>
          </cell>
          <cell r="E10">
            <v>0.95833333333333337</v>
          </cell>
          <cell r="F10">
            <v>0.30208333333333331</v>
          </cell>
          <cell r="U10">
            <v>1</v>
          </cell>
          <cell r="V10">
            <v>0.29166666666666669</v>
          </cell>
          <cell r="W10">
            <v>0.625</v>
          </cell>
          <cell r="X10">
            <v>0.95833333333333337</v>
          </cell>
          <cell r="Y10">
            <v>0.29166666666666674</v>
          </cell>
          <cell r="Z10">
            <v>0.33333333333333337</v>
          </cell>
          <cell r="AA10">
            <v>0.62500000000000011</v>
          </cell>
        </row>
        <row r="11">
          <cell r="B11" t="str">
            <v>Sove/Nattevagt</v>
          </cell>
          <cell r="E11">
            <v>0.95833333333333337</v>
          </cell>
          <cell r="F11">
            <v>0.30208333333333331</v>
          </cell>
          <cell r="U11">
            <v>1</v>
          </cell>
          <cell r="V11">
            <v>0.95833333333333337</v>
          </cell>
          <cell r="W11">
            <v>0</v>
          </cell>
          <cell r="Y11">
            <v>0.95833333333333337</v>
          </cell>
          <cell r="Z11">
            <v>0</v>
          </cell>
          <cell r="AA11">
            <v>0.95833333333333337</v>
          </cell>
        </row>
        <row r="12">
          <cell r="B12" t="str">
            <v>Fri / Nattevagt</v>
          </cell>
          <cell r="E12">
            <v>0.95833333333333337</v>
          </cell>
          <cell r="F12">
            <v>0.30208333333333331</v>
          </cell>
          <cell r="U12">
            <v>1</v>
          </cell>
          <cell r="V12">
            <v>0.95833333333333337</v>
          </cell>
          <cell r="W12">
            <v>0</v>
          </cell>
          <cell r="Y12">
            <v>0.95833333333333337</v>
          </cell>
          <cell r="Z12">
            <v>0</v>
          </cell>
          <cell r="AA12">
            <v>0.95833333333333337</v>
          </cell>
        </row>
        <row r="13">
          <cell r="B13" t="str">
            <v>Fri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0.25</v>
          </cell>
          <cell r="AA13">
            <v>0.25</v>
          </cell>
          <cell r="AC13">
            <v>1</v>
          </cell>
        </row>
        <row r="14">
          <cell r="B14" t="str">
            <v>Beskyttet fridag</v>
          </cell>
          <cell r="U14">
            <v>1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0.25</v>
          </cell>
          <cell r="AA14">
            <v>0.25</v>
          </cell>
          <cell r="AC14">
            <v>1</v>
          </cell>
        </row>
        <row r="15">
          <cell r="B15" t="str">
            <v>Sovedag</v>
          </cell>
          <cell r="U15">
            <v>0.30208333333333331</v>
          </cell>
          <cell r="V15">
            <v>0.55208333333333337</v>
          </cell>
          <cell r="W15">
            <v>0.55208333333333337</v>
          </cell>
          <cell r="X15">
            <v>1</v>
          </cell>
          <cell r="Y15">
            <v>0.25000000000000006</v>
          </cell>
          <cell r="Z15">
            <v>0.44791666666666663</v>
          </cell>
          <cell r="AA15">
            <v>0.69791666666666674</v>
          </cell>
          <cell r="AB15">
            <v>0.25000000000000006</v>
          </cell>
        </row>
        <row r="16">
          <cell r="B16" t="str">
            <v>X dag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0.25</v>
          </cell>
          <cell r="AA16">
            <v>0.25</v>
          </cell>
          <cell r="AC16">
            <v>1</v>
          </cell>
        </row>
        <row r="17">
          <cell r="B17" t="str">
            <v>Afspasering</v>
          </cell>
          <cell r="Y17" t="str">
            <v/>
          </cell>
          <cell r="Z17" t="str">
            <v/>
          </cell>
          <cell r="AA17" t="str">
            <v/>
          </cell>
        </row>
        <row r="18">
          <cell r="B18" t="str">
            <v>Skånetimer</v>
          </cell>
          <cell r="Y18" t="str">
            <v/>
          </cell>
          <cell r="Z18" t="str">
            <v/>
          </cell>
          <cell r="AA18" t="str">
            <v/>
          </cell>
        </row>
        <row r="19">
          <cell r="B19" t="str">
            <v>FEA Dag</v>
          </cell>
          <cell r="C19">
            <v>0.29166666666666669</v>
          </cell>
          <cell r="D19">
            <v>0.63541666666666663</v>
          </cell>
          <cell r="U19">
            <v>1</v>
          </cell>
          <cell r="V19">
            <v>0.29166666666666669</v>
          </cell>
          <cell r="W19">
            <v>0.63541666666666663</v>
          </cell>
          <cell r="X19">
            <v>1</v>
          </cell>
          <cell r="Y19">
            <v>0.29166666666666674</v>
          </cell>
          <cell r="Z19">
            <v>0.36458333333333337</v>
          </cell>
          <cell r="AA19">
            <v>0.65625000000000011</v>
          </cell>
        </row>
        <row r="20">
          <cell r="B20" t="str">
            <v>FEA 9 VAGT</v>
          </cell>
          <cell r="C20">
            <v>0.375</v>
          </cell>
          <cell r="D20">
            <v>0.70833333333333337</v>
          </cell>
          <cell r="U20">
            <v>1</v>
          </cell>
          <cell r="V20">
            <v>0.375</v>
          </cell>
          <cell r="W20">
            <v>0.70833333333333337</v>
          </cell>
          <cell r="X20">
            <v>1</v>
          </cell>
          <cell r="Y20">
            <v>0.375</v>
          </cell>
          <cell r="Z20">
            <v>0.29166666666666663</v>
          </cell>
          <cell r="AA20">
            <v>0.66666666666666663</v>
          </cell>
        </row>
        <row r="21">
          <cell r="B21" t="str">
            <v>FEA 11:30</v>
          </cell>
          <cell r="C21">
            <v>0.47916666666666669</v>
          </cell>
          <cell r="D21">
            <v>0.8125</v>
          </cell>
          <cell r="U21">
            <v>1</v>
          </cell>
          <cell r="V21">
            <v>0.47916666666666669</v>
          </cell>
          <cell r="W21">
            <v>0.8125</v>
          </cell>
          <cell r="X21">
            <v>1</v>
          </cell>
          <cell r="Y21">
            <v>0.47916666666666674</v>
          </cell>
          <cell r="Z21">
            <v>0.1875</v>
          </cell>
          <cell r="AA21">
            <v>0.66666666666666674</v>
          </cell>
        </row>
        <row r="22">
          <cell r="B22" t="str">
            <v>FEA AFTENVAGT</v>
          </cell>
          <cell r="C22">
            <v>0.625</v>
          </cell>
          <cell r="D22">
            <v>0.96875</v>
          </cell>
          <cell r="U22">
            <v>1</v>
          </cell>
          <cell r="V22">
            <v>0.625</v>
          </cell>
          <cell r="W22">
            <v>0.96875</v>
          </cell>
          <cell r="X22">
            <v>1</v>
          </cell>
          <cell r="Y22">
            <v>0.625</v>
          </cell>
          <cell r="Z22">
            <v>3.125E-2</v>
          </cell>
          <cell r="AA22">
            <v>0.65625</v>
          </cell>
        </row>
        <row r="23">
          <cell r="B23" t="str">
            <v>FEA NATTEVAGT</v>
          </cell>
          <cell r="C23">
            <v>0.95833333333333337</v>
          </cell>
          <cell r="D23">
            <v>0.30208333333333331</v>
          </cell>
          <cell r="U23">
            <v>1</v>
          </cell>
          <cell r="V23">
            <v>0.95833333333333337</v>
          </cell>
          <cell r="W23">
            <v>0.30208333333333331</v>
          </cell>
          <cell r="X23">
            <v>1</v>
          </cell>
          <cell r="Y23">
            <v>0.95833333333333337</v>
          </cell>
          <cell r="Z23">
            <v>0.69791666666666674</v>
          </cell>
          <cell r="AA23">
            <v>1.65625</v>
          </cell>
        </row>
        <row r="24">
          <cell r="B24" t="str">
            <v>Omlagte timer</v>
          </cell>
        </row>
        <row r="25">
          <cell r="B25" t="str">
            <v>Arbejdsweekend</v>
          </cell>
        </row>
        <row r="31">
          <cell r="B31" t="str">
            <v>SH</v>
          </cell>
          <cell r="O31">
            <v>0.29166666666666669</v>
          </cell>
          <cell r="P31">
            <v>0.6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AC31">
            <v>1</v>
          </cell>
        </row>
        <row r="32">
          <cell r="B32" t="str">
            <v>Ferie</v>
          </cell>
          <cell r="G32">
            <v>0.29166666666666669</v>
          </cell>
          <cell r="H32">
            <v>0.6</v>
          </cell>
          <cell r="U32">
            <v>1</v>
          </cell>
          <cell r="V32">
            <v>1</v>
          </cell>
          <cell r="W32">
            <v>0</v>
          </cell>
          <cell r="X32">
            <v>0</v>
          </cell>
          <cell r="Y32">
            <v>0</v>
          </cell>
          <cell r="AC32">
            <v>1</v>
          </cell>
        </row>
        <row r="33">
          <cell r="B33" t="str">
            <v>6. Ferieuge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AC33">
            <v>1</v>
          </cell>
        </row>
        <row r="34">
          <cell r="B34" t="str">
            <v>Ferie/Dag</v>
          </cell>
          <cell r="C34">
            <v>0.29166666666666669</v>
          </cell>
          <cell r="D34">
            <v>0.63541666666666663</v>
          </cell>
          <cell r="G34">
            <v>0.29166666666666669</v>
          </cell>
          <cell r="H34">
            <v>0.6</v>
          </cell>
          <cell r="U34">
            <v>1</v>
          </cell>
          <cell r="V34">
            <v>1</v>
          </cell>
          <cell r="W34">
            <v>0</v>
          </cell>
          <cell r="X34">
            <v>0</v>
          </cell>
          <cell r="Y34">
            <v>0</v>
          </cell>
          <cell r="AC34">
            <v>1</v>
          </cell>
        </row>
        <row r="35">
          <cell r="B35" t="str">
            <v>Ferie/Aften</v>
          </cell>
          <cell r="C35">
            <v>0.625</v>
          </cell>
          <cell r="D35">
            <v>0.96875</v>
          </cell>
          <cell r="G35">
            <v>0.625</v>
          </cell>
          <cell r="H35">
            <v>0.93333333333333324</v>
          </cell>
          <cell r="U35">
            <v>1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AC35">
            <v>1</v>
          </cell>
        </row>
        <row r="36">
          <cell r="B36" t="str">
            <v>Ferie/Nat</v>
          </cell>
          <cell r="E36">
            <v>0.95833333333333337</v>
          </cell>
          <cell r="F36">
            <v>0.30208333333333331</v>
          </cell>
          <cell r="G36">
            <v>0.95833333333333337</v>
          </cell>
          <cell r="H36">
            <v>0.26666666666666666</v>
          </cell>
          <cell r="U36">
            <v>1</v>
          </cell>
          <cell r="V36">
            <v>1</v>
          </cell>
          <cell r="W36">
            <v>0</v>
          </cell>
          <cell r="X36">
            <v>0</v>
          </cell>
          <cell r="Y36">
            <v>0</v>
          </cell>
          <cell r="AC36">
            <v>1</v>
          </cell>
        </row>
        <row r="37">
          <cell r="B37" t="str">
            <v>6. Ferie/Dag</v>
          </cell>
          <cell r="C37">
            <v>0.29166666666666669</v>
          </cell>
          <cell r="D37">
            <v>0.63541666666666663</v>
          </cell>
          <cell r="G37">
            <v>0.29166666666666669</v>
          </cell>
          <cell r="H37">
            <v>0.6</v>
          </cell>
          <cell r="I37">
            <v>0.29166666666666669</v>
          </cell>
          <cell r="J37">
            <v>0.6</v>
          </cell>
          <cell r="U37">
            <v>1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AC37">
            <v>1</v>
          </cell>
        </row>
        <row r="38">
          <cell r="B38" t="str">
            <v>6.Ferie/aften</v>
          </cell>
          <cell r="C38">
            <v>0.625</v>
          </cell>
          <cell r="D38">
            <v>0.96875</v>
          </cell>
          <cell r="G38">
            <v>0.625</v>
          </cell>
          <cell r="H38">
            <v>0.93333333333333324</v>
          </cell>
          <cell r="I38">
            <v>0.625</v>
          </cell>
          <cell r="J38">
            <v>0.96875</v>
          </cell>
          <cell r="U38">
            <v>1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AC38">
            <v>1</v>
          </cell>
        </row>
        <row r="39">
          <cell r="B39" t="str">
            <v>6.Ferie/Nat</v>
          </cell>
          <cell r="E39">
            <v>0.95833333333333337</v>
          </cell>
          <cell r="F39">
            <v>0.30208333333333331</v>
          </cell>
          <cell r="G39">
            <v>0.95833333333333337</v>
          </cell>
          <cell r="H39">
            <v>0.26666666666666666</v>
          </cell>
          <cell r="I39">
            <v>0.95833333333333337</v>
          </cell>
          <cell r="J39">
            <v>0.26666666666666666</v>
          </cell>
          <cell r="U39">
            <v>1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AC39">
            <v>1</v>
          </cell>
        </row>
        <row r="40">
          <cell r="B40" t="str">
            <v xml:space="preserve">6. Dag/Nat </v>
          </cell>
          <cell r="C40">
            <v>0.29166666666666669</v>
          </cell>
          <cell r="D40">
            <v>0.625</v>
          </cell>
          <cell r="E40">
            <v>0.95833333333333337</v>
          </cell>
          <cell r="F40">
            <v>0.30208333333333331</v>
          </cell>
          <cell r="G40">
            <v>0.29166666666666669</v>
          </cell>
          <cell r="H40">
            <v>0.58333333333333337</v>
          </cell>
          <cell r="U40">
            <v>1</v>
          </cell>
          <cell r="V40">
            <v>1</v>
          </cell>
          <cell r="W40">
            <v>0</v>
          </cell>
          <cell r="X40">
            <v>0</v>
          </cell>
          <cell r="Y40">
            <v>0</v>
          </cell>
          <cell r="AC40">
            <v>1</v>
          </cell>
        </row>
        <row r="41">
          <cell r="B41" t="str">
            <v>Sh/nattevagt</v>
          </cell>
          <cell r="E41">
            <v>0.95833333333333337</v>
          </cell>
          <cell r="F41">
            <v>0.30208333333333331</v>
          </cell>
          <cell r="M41">
            <v>0.95833333333333337</v>
          </cell>
          <cell r="N41">
            <v>0.30208333333333331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AC41">
            <v>1</v>
          </cell>
        </row>
        <row r="42">
          <cell r="B42" t="str">
            <v>Kursus</v>
          </cell>
          <cell r="C42">
            <v>0.33333333333333331</v>
          </cell>
          <cell r="D42">
            <v>0.66666666666666663</v>
          </cell>
          <cell r="U42">
            <v>1</v>
          </cell>
          <cell r="V42">
            <v>0.33333333333333331</v>
          </cell>
          <cell r="W42">
            <v>0.66666666666666663</v>
          </cell>
          <cell r="X42">
            <v>1</v>
          </cell>
          <cell r="Y42">
            <v>0.33333333333333326</v>
          </cell>
          <cell r="Z42">
            <v>0.33333333333333337</v>
          </cell>
          <cell r="AA42">
            <v>0.66666666666666663</v>
          </cell>
        </row>
        <row r="43">
          <cell r="B43" t="str">
            <v>Dagvagt Ønskeplan</v>
          </cell>
          <cell r="C43">
            <v>0.29166666666666669</v>
          </cell>
          <cell r="D43">
            <v>0.63541666666666663</v>
          </cell>
          <cell r="U43">
            <v>1</v>
          </cell>
          <cell r="V43">
            <v>0.29166666666666669</v>
          </cell>
          <cell r="W43">
            <v>0.63541666666666663</v>
          </cell>
          <cell r="X43">
            <v>1</v>
          </cell>
          <cell r="Y43">
            <v>0.29166666666666674</v>
          </cell>
          <cell r="Z43">
            <v>0.36458333333333337</v>
          </cell>
          <cell r="AA43">
            <v>0.65625000000000011</v>
          </cell>
        </row>
        <row r="44">
          <cell r="B44" t="str">
            <v>9 vagt Ønskeplan</v>
          </cell>
          <cell r="C44">
            <v>0.375</v>
          </cell>
          <cell r="D44">
            <v>0.70833333333333337</v>
          </cell>
          <cell r="U44">
            <v>1</v>
          </cell>
          <cell r="V44">
            <v>0.375</v>
          </cell>
          <cell r="W44">
            <v>0.70833333333333337</v>
          </cell>
          <cell r="X44">
            <v>1</v>
          </cell>
          <cell r="Y44">
            <v>0.375</v>
          </cell>
          <cell r="Z44">
            <v>0.29166666666666663</v>
          </cell>
          <cell r="AA44">
            <v>0.66666666666666663</v>
          </cell>
        </row>
        <row r="45">
          <cell r="B45" t="str">
            <v>9:30 vagt Ønskeplan</v>
          </cell>
          <cell r="C45">
            <v>0.39583333333333331</v>
          </cell>
          <cell r="D45">
            <v>0.72916666666666663</v>
          </cell>
          <cell r="U45">
            <v>1</v>
          </cell>
          <cell r="V45">
            <v>0.39583333333333331</v>
          </cell>
          <cell r="W45">
            <v>0.72916666666666663</v>
          </cell>
          <cell r="X45">
            <v>1</v>
          </cell>
          <cell r="Y45">
            <v>0.39583333333333326</v>
          </cell>
          <cell r="Z45">
            <v>0.27083333333333337</v>
          </cell>
          <cell r="AA45">
            <v>0.66666666666666663</v>
          </cell>
        </row>
        <row r="46">
          <cell r="B46" t="str">
            <v>11:30 vagt Ønskeplan</v>
          </cell>
          <cell r="C46">
            <v>0.47916666666666669</v>
          </cell>
          <cell r="D46">
            <v>0.8125</v>
          </cell>
          <cell r="U46">
            <v>1</v>
          </cell>
          <cell r="V46">
            <v>0.47916666666666669</v>
          </cell>
          <cell r="W46">
            <v>0.8125</v>
          </cell>
          <cell r="X46">
            <v>1</v>
          </cell>
          <cell r="Y46">
            <v>0.47916666666666674</v>
          </cell>
          <cell r="Z46">
            <v>0.1875</v>
          </cell>
          <cell r="AA46">
            <v>0.66666666666666674</v>
          </cell>
        </row>
        <row r="47">
          <cell r="B47" t="str">
            <v>Aftenvagt Ønskeplan</v>
          </cell>
          <cell r="C47">
            <v>0.625</v>
          </cell>
          <cell r="D47">
            <v>0.96875</v>
          </cell>
          <cell r="U47">
            <v>1</v>
          </cell>
          <cell r="V47">
            <v>0.625</v>
          </cell>
          <cell r="W47">
            <v>0.96875</v>
          </cell>
          <cell r="X47">
            <v>1</v>
          </cell>
          <cell r="Y47">
            <v>0.625</v>
          </cell>
          <cell r="Z47">
            <v>3.125E-2</v>
          </cell>
          <cell r="AA47">
            <v>0.65625</v>
          </cell>
        </row>
        <row r="48">
          <cell r="B48" t="str">
            <v>Skyggeplan</v>
          </cell>
          <cell r="K48">
            <v>0.33333333333333331</v>
          </cell>
          <cell r="L48">
            <v>0.64166666666666672</v>
          </cell>
          <cell r="Y48" t="str">
            <v/>
          </cell>
          <cell r="Z48" t="str">
            <v/>
          </cell>
          <cell r="AA48" t="str">
            <v/>
          </cell>
        </row>
        <row r="49">
          <cell r="B49" t="str">
            <v>Dag/Nattevagt Ønskeplan</v>
          </cell>
          <cell r="C49">
            <v>0.29166666666666669</v>
          </cell>
          <cell r="D49">
            <v>0.625</v>
          </cell>
          <cell r="E49">
            <v>0.95833333333333337</v>
          </cell>
          <cell r="F49">
            <v>0.30208333333333331</v>
          </cell>
          <cell r="U49">
            <v>1</v>
          </cell>
          <cell r="V49">
            <v>0.29166666666666669</v>
          </cell>
          <cell r="W49">
            <v>0.625</v>
          </cell>
          <cell r="X49">
            <v>0.95833333333333337</v>
          </cell>
          <cell r="Y49">
            <v>0.29166666666666674</v>
          </cell>
          <cell r="Z49">
            <v>0.33333333333333337</v>
          </cell>
          <cell r="AA49">
            <v>0.62500000000000011</v>
          </cell>
        </row>
        <row r="50">
          <cell r="B50" t="str">
            <v>Sove/Nattevagt Ønskeplan</v>
          </cell>
          <cell r="E50">
            <v>0.95833333333333337</v>
          </cell>
          <cell r="F50">
            <v>0.30208333333333331</v>
          </cell>
          <cell r="U50">
            <v>1</v>
          </cell>
          <cell r="V50">
            <v>0.95833333333333337</v>
          </cell>
          <cell r="W50">
            <v>0</v>
          </cell>
          <cell r="Y50">
            <v>0.95833333333333337</v>
          </cell>
          <cell r="Z50">
            <v>0</v>
          </cell>
          <cell r="AA50">
            <v>0.95833333333333337</v>
          </cell>
        </row>
        <row r="51">
          <cell r="B51" t="str">
            <v>Fri / Nattevagt Ønskeplan</v>
          </cell>
          <cell r="E51">
            <v>0.95833333333333337</v>
          </cell>
          <cell r="F51">
            <v>0.30208333333333331</v>
          </cell>
          <cell r="U51">
            <v>1</v>
          </cell>
          <cell r="V51">
            <v>0.95833333333333337</v>
          </cell>
          <cell r="W51">
            <v>0</v>
          </cell>
          <cell r="Y51">
            <v>0.95833333333333337</v>
          </cell>
          <cell r="Z51">
            <v>0</v>
          </cell>
          <cell r="AA51">
            <v>0.95833333333333337</v>
          </cell>
        </row>
        <row r="52">
          <cell r="B52" t="str">
            <v>BF Ønskeplan</v>
          </cell>
          <cell r="U52">
            <v>1</v>
          </cell>
          <cell r="V52">
            <v>1</v>
          </cell>
          <cell r="W52">
            <v>0</v>
          </cell>
          <cell r="X52">
            <v>0</v>
          </cell>
          <cell r="Y52">
            <v>0</v>
          </cell>
          <cell r="AC52">
            <v>1</v>
          </cell>
        </row>
        <row r="53">
          <cell r="B53" t="str">
            <v>Sovedag</v>
          </cell>
          <cell r="U53">
            <v>0.30208333333333331</v>
          </cell>
          <cell r="V53">
            <v>0.55208333333333337</v>
          </cell>
          <cell r="W53">
            <v>0.55208333333333337</v>
          </cell>
          <cell r="X53">
            <v>1</v>
          </cell>
          <cell r="Z53">
            <v>0.44791666666666663</v>
          </cell>
          <cell r="AA53">
            <v>0.44791666666666663</v>
          </cell>
          <cell r="AB53">
            <v>0.25000000000000006</v>
          </cell>
        </row>
        <row r="54">
          <cell r="B54" t="str">
            <v>X dag Ønskeplan</v>
          </cell>
          <cell r="U54">
            <v>1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AC54">
            <v>1</v>
          </cell>
        </row>
        <row r="55">
          <cell r="B55" t="str">
            <v>Afspasering</v>
          </cell>
          <cell r="Y55" t="str">
            <v/>
          </cell>
          <cell r="Z55" t="str">
            <v/>
          </cell>
          <cell r="AA55" t="str">
            <v/>
          </cell>
        </row>
        <row r="56">
          <cell r="B56" t="str">
            <v>SH</v>
          </cell>
          <cell r="O56">
            <v>0.29166666666666669</v>
          </cell>
          <cell r="P56">
            <v>0.6</v>
          </cell>
          <cell r="U56">
            <v>1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AC56">
            <v>1</v>
          </cell>
        </row>
        <row r="57">
          <cell r="B57" t="str">
            <v>Ferie</v>
          </cell>
          <cell r="G57">
            <v>0.29166666666666669</v>
          </cell>
          <cell r="H57">
            <v>0.63541666666666663</v>
          </cell>
          <cell r="U57">
            <v>1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AC57">
            <v>1</v>
          </cell>
        </row>
        <row r="58">
          <cell r="B58" t="str">
            <v>6. Ferieuge</v>
          </cell>
          <cell r="G58">
            <v>0.29166666666666669</v>
          </cell>
          <cell r="H58">
            <v>0.63541666666666663</v>
          </cell>
          <cell r="U58">
            <v>1</v>
          </cell>
          <cell r="V58">
            <v>1</v>
          </cell>
          <cell r="W58">
            <v>0</v>
          </cell>
          <cell r="X58">
            <v>0</v>
          </cell>
          <cell r="Y58">
            <v>0</v>
          </cell>
          <cell r="AC58">
            <v>1</v>
          </cell>
        </row>
        <row r="59">
          <cell r="B59" t="str">
            <v>Ferie/Dag</v>
          </cell>
          <cell r="C59">
            <v>0.29166666666666669</v>
          </cell>
          <cell r="D59">
            <v>0.63541666666666663</v>
          </cell>
          <cell r="G59">
            <v>0.29166666666666669</v>
          </cell>
          <cell r="H59">
            <v>0.63541666666666663</v>
          </cell>
          <cell r="U59">
            <v>1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AC59">
            <v>1</v>
          </cell>
        </row>
        <row r="60">
          <cell r="B60" t="str">
            <v>Ferie/Aften</v>
          </cell>
          <cell r="C60">
            <v>0.625</v>
          </cell>
          <cell r="D60">
            <v>0.96875</v>
          </cell>
          <cell r="G60">
            <v>0.625</v>
          </cell>
          <cell r="H60">
            <v>0.96875</v>
          </cell>
          <cell r="U60">
            <v>1</v>
          </cell>
          <cell r="V60">
            <v>1</v>
          </cell>
          <cell r="W60">
            <v>0</v>
          </cell>
          <cell r="X60">
            <v>0</v>
          </cell>
          <cell r="Y60">
            <v>0</v>
          </cell>
          <cell r="AC60">
            <v>1</v>
          </cell>
        </row>
        <row r="61">
          <cell r="B61" t="str">
            <v>Ferie/Nat</v>
          </cell>
          <cell r="E61">
            <v>0.95833333333333337</v>
          </cell>
          <cell r="F61">
            <v>0.30208333333333331</v>
          </cell>
          <cell r="G61">
            <v>0.95833333333333337</v>
          </cell>
          <cell r="H61">
            <v>0.30208333333333331</v>
          </cell>
          <cell r="U61">
            <v>1</v>
          </cell>
          <cell r="V61">
            <v>1</v>
          </cell>
          <cell r="W61">
            <v>0</v>
          </cell>
          <cell r="X61">
            <v>0</v>
          </cell>
          <cell r="Y61">
            <v>0</v>
          </cell>
          <cell r="AC61">
            <v>1</v>
          </cell>
        </row>
        <row r="62">
          <cell r="B62" t="str">
            <v>6. Ferie/Dag</v>
          </cell>
          <cell r="C62">
            <v>0.29166666666666669</v>
          </cell>
          <cell r="D62">
            <v>0.63541666666666663</v>
          </cell>
          <cell r="G62">
            <v>0.29166666666666669</v>
          </cell>
          <cell r="H62">
            <v>0.63541666666666663</v>
          </cell>
          <cell r="U62">
            <v>1</v>
          </cell>
          <cell r="V62">
            <v>1</v>
          </cell>
          <cell r="W62">
            <v>0</v>
          </cell>
          <cell r="X62">
            <v>0</v>
          </cell>
          <cell r="Y62">
            <v>0</v>
          </cell>
          <cell r="AC62">
            <v>1</v>
          </cell>
        </row>
        <row r="63">
          <cell r="B63" t="str">
            <v>6.Ferie/aften</v>
          </cell>
          <cell r="C63">
            <v>0.625</v>
          </cell>
          <cell r="D63">
            <v>0.96875</v>
          </cell>
          <cell r="G63">
            <v>0.625</v>
          </cell>
          <cell r="H63">
            <v>0.96875</v>
          </cell>
          <cell r="U63">
            <v>1</v>
          </cell>
          <cell r="V63">
            <v>1</v>
          </cell>
          <cell r="W63">
            <v>0</v>
          </cell>
          <cell r="X63">
            <v>0</v>
          </cell>
          <cell r="Y63">
            <v>0</v>
          </cell>
          <cell r="AC63">
            <v>1</v>
          </cell>
        </row>
        <row r="64">
          <cell r="B64" t="str">
            <v>6.Ferie/Nat</v>
          </cell>
          <cell r="E64">
            <v>0.95833333333333337</v>
          </cell>
          <cell r="F64">
            <v>0.30208333333333331</v>
          </cell>
          <cell r="G64">
            <v>0.95833333333333337</v>
          </cell>
          <cell r="H64">
            <v>0.30208333333333331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0</v>
          </cell>
          <cell r="AC64">
            <v>1</v>
          </cell>
        </row>
        <row r="65">
          <cell r="B65" t="str">
            <v xml:space="preserve">6. Dag/Nat </v>
          </cell>
          <cell r="C65">
            <v>0.29166666666666669</v>
          </cell>
          <cell r="D65">
            <v>0.625</v>
          </cell>
          <cell r="E65">
            <v>0.95833333333333337</v>
          </cell>
          <cell r="F65">
            <v>0.30208333333333331</v>
          </cell>
          <cell r="G65">
            <v>0.29166666666666669</v>
          </cell>
          <cell r="H65">
            <v>0.625</v>
          </cell>
          <cell r="U65">
            <v>1</v>
          </cell>
          <cell r="V65">
            <v>1</v>
          </cell>
          <cell r="W65">
            <v>0</v>
          </cell>
          <cell r="X65">
            <v>0</v>
          </cell>
          <cell r="Y65">
            <v>0</v>
          </cell>
          <cell r="AC65">
            <v>1</v>
          </cell>
        </row>
        <row r="67">
          <cell r="B67" t="str">
            <v>Sh/nattevagt</v>
          </cell>
          <cell r="E67">
            <v>0.95833333333333337</v>
          </cell>
          <cell r="F67">
            <v>0.30208333333333331</v>
          </cell>
          <cell r="O67">
            <v>0.29166666666666669</v>
          </cell>
          <cell r="P67">
            <v>0.6</v>
          </cell>
          <cell r="U67">
            <v>1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AC67">
            <v>1</v>
          </cell>
        </row>
        <row r="68">
          <cell r="B68" t="str">
            <v>Kursus</v>
          </cell>
          <cell r="C68">
            <v>0.33333333333333331</v>
          </cell>
          <cell r="D68">
            <v>0.625</v>
          </cell>
          <cell r="U68">
            <v>1</v>
          </cell>
          <cell r="V68">
            <v>0.33333333333333331</v>
          </cell>
          <cell r="W68">
            <v>0.66666666666666663</v>
          </cell>
          <cell r="X68">
            <v>1</v>
          </cell>
          <cell r="Y68">
            <v>0.33333333333333326</v>
          </cell>
          <cell r="Z68">
            <v>0.33333333333333337</v>
          </cell>
          <cell r="AA68">
            <v>0.66666666666666663</v>
          </cell>
        </row>
        <row r="69">
          <cell r="B69" t="str">
            <v>Syg / dagvagt</v>
          </cell>
          <cell r="C69">
            <v>0.29166666666666669</v>
          </cell>
          <cell r="D69">
            <v>0.63541666666666663</v>
          </cell>
          <cell r="Q69">
            <v>0.29166666666666669</v>
          </cell>
          <cell r="R69">
            <v>0.63541666666666663</v>
          </cell>
        </row>
        <row r="70">
          <cell r="B70" t="str">
            <v>Syg / aftenvagt</v>
          </cell>
          <cell r="C70">
            <v>0.625</v>
          </cell>
          <cell r="D70">
            <v>0.96875</v>
          </cell>
          <cell r="Q70">
            <v>0.625</v>
          </cell>
          <cell r="R70">
            <v>0.96875</v>
          </cell>
        </row>
        <row r="71">
          <cell r="B71" t="str">
            <v>Syg / nattevagt</v>
          </cell>
          <cell r="C71">
            <v>0.95833333333333337</v>
          </cell>
          <cell r="D71">
            <v>0.30208333333333331</v>
          </cell>
          <cell r="Q71">
            <v>0.95833333333333337</v>
          </cell>
          <cell r="R71">
            <v>0.30208333333333331</v>
          </cell>
        </row>
        <row r="72">
          <cell r="B72" t="str">
            <v>Syg / dag/nattevagt</v>
          </cell>
          <cell r="C72">
            <v>0.29166666666666669</v>
          </cell>
          <cell r="D72">
            <v>0.625</v>
          </cell>
          <cell r="E72">
            <v>0.95833333333333337</v>
          </cell>
          <cell r="F72">
            <v>0.30208333333333331</v>
          </cell>
          <cell r="Q72">
            <v>0.29166666666666669</v>
          </cell>
          <cell r="R72">
            <v>0.625</v>
          </cell>
          <cell r="S72">
            <v>0.95833333333333337</v>
          </cell>
          <cell r="T72">
            <v>0.30208333333333331</v>
          </cell>
        </row>
        <row r="73">
          <cell r="B73" t="str">
            <v>Syg / 9 vagt</v>
          </cell>
          <cell r="C73">
            <v>0.375</v>
          </cell>
          <cell r="D73">
            <v>0.72916666666666663</v>
          </cell>
          <cell r="Q73">
            <v>0.375</v>
          </cell>
          <cell r="R73">
            <v>0.70833333333333337</v>
          </cell>
        </row>
        <row r="74">
          <cell r="B74" t="str">
            <v>Syg / 11:30</v>
          </cell>
          <cell r="C74">
            <v>0.47916666666666669</v>
          </cell>
          <cell r="D74">
            <v>0.8125</v>
          </cell>
          <cell r="Q74">
            <v>0.47916666666666669</v>
          </cell>
          <cell r="R74">
            <v>0.8125</v>
          </cell>
        </row>
        <row r="75">
          <cell r="B75" t="str">
            <v>Sh fri</v>
          </cell>
          <cell r="O75">
            <v>0.29166666666666669</v>
          </cell>
          <cell r="P75">
            <v>0.6</v>
          </cell>
        </row>
        <row r="76">
          <cell r="B76" t="str">
            <v>Sh dag</v>
          </cell>
          <cell r="C76">
            <v>0.29166666666666669</v>
          </cell>
          <cell r="D76">
            <v>0.63541666666666663</v>
          </cell>
          <cell r="M76">
            <v>0.29166666666666669</v>
          </cell>
          <cell r="N76">
            <v>0.63541666666666663</v>
          </cell>
          <cell r="U76">
            <v>1</v>
          </cell>
          <cell r="V76">
            <v>0.29166666666666669</v>
          </cell>
          <cell r="W76">
            <v>0.63541666666666663</v>
          </cell>
          <cell r="X76">
            <v>1</v>
          </cell>
          <cell r="Y76">
            <v>0.29166666666666674</v>
          </cell>
          <cell r="Z76">
            <v>0.36458333333333337</v>
          </cell>
          <cell r="AA76">
            <v>0.65625000000000011</v>
          </cell>
        </row>
        <row r="77">
          <cell r="B77" t="str">
            <v xml:space="preserve">Sh aften </v>
          </cell>
          <cell r="M77">
            <v>0.625</v>
          </cell>
          <cell r="N77">
            <v>0.96875</v>
          </cell>
          <cell r="U77">
            <v>1</v>
          </cell>
          <cell r="V77">
            <v>0.625</v>
          </cell>
          <cell r="W77">
            <v>0.96875</v>
          </cell>
          <cell r="X77">
            <v>1</v>
          </cell>
          <cell r="Y77">
            <v>0.625</v>
          </cell>
          <cell r="Z77">
            <v>3.125E-2</v>
          </cell>
          <cell r="AA77">
            <v>0.65625</v>
          </cell>
        </row>
        <row r="78">
          <cell r="B78" t="str">
            <v>Sh nat</v>
          </cell>
          <cell r="E78">
            <v>0.95833333333333337</v>
          </cell>
          <cell r="F78">
            <v>0.30208333333333331</v>
          </cell>
          <cell r="M78">
            <v>0.95833333333333337</v>
          </cell>
          <cell r="N78">
            <v>0.30208333333333331</v>
          </cell>
          <cell r="U78">
            <v>1</v>
          </cell>
          <cell r="V78">
            <v>0.95833333333333337</v>
          </cell>
          <cell r="W78">
            <v>0</v>
          </cell>
          <cell r="Y78">
            <v>0.95833333333333337</v>
          </cell>
          <cell r="Z78">
            <v>0</v>
          </cell>
          <cell r="AA78">
            <v>0.95833333333333337</v>
          </cell>
        </row>
        <row r="84">
          <cell r="C84" t="str">
            <v>6</v>
          </cell>
          <cell r="D84" t="str">
            <v>18</v>
          </cell>
        </row>
        <row r="85">
          <cell r="C85" t="str">
            <v>18</v>
          </cell>
          <cell r="D85" t="str">
            <v>23</v>
          </cell>
        </row>
        <row r="86">
          <cell r="C86" t="str">
            <v>23</v>
          </cell>
          <cell r="D86" t="str">
            <v>06</v>
          </cell>
        </row>
        <row r="87">
          <cell r="H8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7FF7C-AF6F-47A6-B803-C4370B883CC5}">
  <sheetPr codeName="Ark1"/>
  <dimension ref="B1:CP577"/>
  <sheetViews>
    <sheetView showZeros="0" tabSelected="1" workbookViewId="0">
      <pane ySplit="5" topLeftCell="A98" activePane="bottomLeft" state="frozen"/>
      <selection pane="bottomLeft" activeCell="A6" sqref="A6:XFD6"/>
    </sheetView>
  </sheetViews>
  <sheetFormatPr defaultColWidth="9.140625" defaultRowHeight="11.25" x14ac:dyDescent="0.2"/>
  <cols>
    <col min="1" max="1" width="1.42578125" style="2" customWidth="1"/>
    <col min="2" max="2" width="3.42578125" style="1" customWidth="1"/>
    <col min="3" max="3" width="9.5703125" style="2" customWidth="1"/>
    <col min="4" max="4" width="7" style="2" customWidth="1"/>
    <col min="5" max="5" width="17.7109375" style="170" customWidth="1"/>
    <col min="6" max="9" width="4.7109375" style="4" customWidth="1"/>
    <col min="10" max="11" width="4.7109375" style="5" customWidth="1"/>
    <col min="12" max="13" width="4.7109375" style="6" customWidth="1"/>
    <col min="14" max="31" width="4.7109375" style="4" customWidth="1"/>
    <col min="32" max="32" width="6" style="4" customWidth="1"/>
    <col min="33" max="33" width="5.28515625" style="4" customWidth="1"/>
    <col min="34" max="34" width="5.140625" style="4" customWidth="1"/>
    <col min="35" max="35" width="5.28515625" style="4" customWidth="1"/>
    <col min="36" max="36" width="6.28515625" style="8" customWidth="1"/>
    <col min="37" max="37" width="8.42578125" style="5" customWidth="1"/>
    <col min="38" max="43" width="4.7109375" style="5" customWidth="1"/>
    <col min="44" max="45" width="4.7109375" style="4" customWidth="1"/>
    <col min="46" max="46" width="4.7109375" style="9" customWidth="1"/>
    <col min="47" max="48" width="4.7109375" style="10" customWidth="1"/>
    <col min="49" max="49" width="5.140625" style="2" customWidth="1"/>
    <col min="50" max="50" width="4.85546875" style="153" customWidth="1"/>
    <col min="51" max="58" width="3.7109375" style="171" customWidth="1"/>
    <col min="59" max="59" width="4.7109375" style="171" customWidth="1"/>
    <col min="60" max="60" width="3.7109375" style="171" customWidth="1"/>
    <col min="61" max="61" width="3.7109375" style="172" customWidth="1"/>
    <col min="62" max="62" width="3.7109375" style="171" customWidth="1"/>
    <col min="63" max="64" width="4.7109375" style="171" customWidth="1"/>
    <col min="65" max="66" width="3.7109375" style="171" customWidth="1"/>
    <col min="67" max="67" width="5.28515625" style="160" customWidth="1"/>
    <col min="68" max="68" width="6" style="13" hidden="1" customWidth="1"/>
    <col min="69" max="69" width="0.140625" style="13" customWidth="1"/>
    <col min="70" max="70" width="0.42578125" style="13" hidden="1" customWidth="1"/>
    <col min="71" max="71" width="10" style="13" hidden="1" customWidth="1"/>
    <col min="72" max="72" width="5.7109375" style="173" customWidth="1"/>
    <col min="73" max="73" width="9.5703125" style="15" customWidth="1"/>
    <col min="74" max="74" width="11.28515625" style="16" customWidth="1"/>
    <col min="75" max="75" width="13.5703125" style="2" customWidth="1"/>
    <col min="76" max="80" width="4.7109375" style="2" customWidth="1"/>
    <col min="81" max="83" width="5.140625" style="2" customWidth="1"/>
    <col min="84" max="85" width="4.7109375" style="17" customWidth="1"/>
    <col min="86" max="86" width="4.85546875" style="2" customWidth="1"/>
    <col min="87" max="93" width="5.7109375" style="2" customWidth="1"/>
    <col min="94" max="94" width="5.7109375" style="10" customWidth="1"/>
    <col min="95" max="95" width="5.7109375" style="2" customWidth="1"/>
    <col min="96" max="16384" width="9.140625" style="2"/>
  </cols>
  <sheetData>
    <row r="1" spans="2:94" x14ac:dyDescent="0.2">
      <c r="C1" s="2" t="s">
        <v>0</v>
      </c>
      <c r="D1" s="3">
        <f>[1]Beregningsforudsætninger!B11</f>
        <v>0</v>
      </c>
      <c r="E1" s="3"/>
      <c r="R1" s="7"/>
      <c r="S1" s="7"/>
      <c r="AX1" s="10"/>
      <c r="AY1" s="11" t="s">
        <v>1</v>
      </c>
      <c r="AZ1" s="11"/>
      <c r="BA1" s="11"/>
      <c r="BB1" s="11"/>
      <c r="BC1" s="11"/>
      <c r="BD1" s="11"/>
      <c r="BE1" s="11"/>
      <c r="BF1" s="11"/>
      <c r="BG1" s="11"/>
      <c r="BH1" s="2"/>
      <c r="BI1" s="10"/>
      <c r="BJ1" s="2"/>
      <c r="BK1" s="2"/>
      <c r="BL1" s="2"/>
      <c r="BM1" s="2"/>
      <c r="BN1" s="2"/>
      <c r="BO1" s="12"/>
      <c r="BT1" s="14"/>
    </row>
    <row r="2" spans="2:94" ht="15.75" customHeight="1" x14ac:dyDescent="0.2"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 t="s">
        <v>3</v>
      </c>
      <c r="AU2" s="20" t="s">
        <v>4</v>
      </c>
      <c r="AV2" s="21"/>
      <c r="AW2" s="22" t="s">
        <v>5</v>
      </c>
      <c r="AX2" s="23" t="s">
        <v>6</v>
      </c>
      <c r="AY2" s="24" t="s">
        <v>7</v>
      </c>
      <c r="AZ2" s="24" t="s">
        <v>8</v>
      </c>
      <c r="BA2" s="25" t="s">
        <v>9</v>
      </c>
      <c r="BB2" s="25" t="s">
        <v>10</v>
      </c>
      <c r="BC2" s="25" t="s">
        <v>11</v>
      </c>
      <c r="BD2" s="26"/>
      <c r="BE2" s="25" t="s">
        <v>12</v>
      </c>
      <c r="BF2" s="25" t="s">
        <v>13</v>
      </c>
      <c r="BG2" s="24" t="s">
        <v>14</v>
      </c>
      <c r="BH2" s="25" t="s">
        <v>15</v>
      </c>
      <c r="BI2" s="27"/>
      <c r="BJ2" s="28" t="str">
        <f>J4</f>
        <v>Ferie</v>
      </c>
      <c r="BK2" s="25" t="s">
        <v>16</v>
      </c>
      <c r="BL2" s="26"/>
      <c r="BM2" s="25" t="s">
        <v>17</v>
      </c>
      <c r="BN2" s="25" t="s">
        <v>18</v>
      </c>
      <c r="BO2" s="29" t="s">
        <v>19</v>
      </c>
      <c r="BP2" s="30"/>
      <c r="BQ2" s="30"/>
      <c r="BR2" s="30"/>
      <c r="BS2" s="30"/>
      <c r="BT2" s="31" t="s">
        <v>20</v>
      </c>
    </row>
    <row r="3" spans="2:94" ht="70.5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32"/>
      <c r="AU3" s="33"/>
      <c r="AV3" s="34" t="s">
        <v>21</v>
      </c>
      <c r="AW3" s="22"/>
      <c r="AX3" s="23"/>
      <c r="AY3" s="24"/>
      <c r="AZ3" s="24"/>
      <c r="BA3" s="35"/>
      <c r="BB3" s="35"/>
      <c r="BC3" s="35"/>
      <c r="BD3" s="36" t="s">
        <v>22</v>
      </c>
      <c r="BE3" s="35"/>
      <c r="BF3" s="35"/>
      <c r="BG3" s="24"/>
      <c r="BH3" s="35"/>
      <c r="BI3" s="37" t="s">
        <v>23</v>
      </c>
      <c r="BJ3" s="35"/>
      <c r="BK3" s="35"/>
      <c r="BL3" s="36" t="s">
        <v>24</v>
      </c>
      <c r="BM3" s="35"/>
      <c r="BN3" s="35"/>
      <c r="BO3" s="29"/>
      <c r="BP3" s="38" t="s">
        <v>25</v>
      </c>
      <c r="BQ3" s="39"/>
      <c r="BR3" s="39" t="s">
        <v>26</v>
      </c>
      <c r="BS3" s="40"/>
      <c r="BT3" s="41"/>
    </row>
    <row r="4" spans="2:94" ht="22.5" customHeight="1" x14ac:dyDescent="0.2">
      <c r="C4" s="42"/>
      <c r="D4" s="42"/>
      <c r="E4" s="43"/>
      <c r="F4" s="44" t="s">
        <v>27</v>
      </c>
      <c r="G4" s="45"/>
      <c r="H4" s="44" t="s">
        <v>28</v>
      </c>
      <c r="I4" s="45"/>
      <c r="J4" s="46" t="s">
        <v>29</v>
      </c>
      <c r="K4" s="47"/>
      <c r="L4" s="48" t="s">
        <v>16</v>
      </c>
      <c r="M4" s="49"/>
      <c r="N4" s="44" t="s">
        <v>30</v>
      </c>
      <c r="O4" s="45"/>
      <c r="P4" s="50" t="s">
        <v>31</v>
      </c>
      <c r="Q4" s="51"/>
      <c r="R4" s="52" t="s">
        <v>32</v>
      </c>
      <c r="S4" s="53"/>
      <c r="T4" s="54" t="s">
        <v>11</v>
      </c>
      <c r="U4" s="55"/>
      <c r="V4" s="52" t="s">
        <v>12</v>
      </c>
      <c r="W4" s="53"/>
      <c r="X4" s="52" t="s">
        <v>9</v>
      </c>
      <c r="Y4" s="53"/>
      <c r="Z4" s="56" t="s">
        <v>13</v>
      </c>
      <c r="AA4" s="57"/>
      <c r="AB4" s="54" t="s">
        <v>24</v>
      </c>
      <c r="AC4" s="58"/>
      <c r="AD4" s="58"/>
      <c r="AE4" s="55"/>
      <c r="AF4" s="50" t="s">
        <v>33</v>
      </c>
      <c r="AG4" s="51"/>
      <c r="AH4" s="50" t="s">
        <v>34</v>
      </c>
      <c r="AI4" s="59"/>
      <c r="AJ4" s="50" t="s">
        <v>4</v>
      </c>
      <c r="AK4" s="51"/>
      <c r="AL4" s="50" t="s">
        <v>35</v>
      </c>
      <c r="AM4" s="51"/>
      <c r="AN4" s="50" t="s">
        <v>36</v>
      </c>
      <c r="AO4" s="51"/>
      <c r="AP4" s="52" t="s">
        <v>18</v>
      </c>
      <c r="AQ4" s="53"/>
      <c r="AR4" s="60" t="s">
        <v>37</v>
      </c>
      <c r="AS4" s="61"/>
      <c r="AT4" s="62">
        <f>SUM(AT7:AT398)</f>
        <v>76.708333333333357</v>
      </c>
      <c r="AU4" s="63">
        <f>SUM(AU7:AU398)</f>
        <v>86.958333333333343</v>
      </c>
      <c r="AV4" s="64">
        <f>SUM(AV7:AV398)</f>
        <v>121.29166666666664</v>
      </c>
      <c r="AW4" s="65">
        <f>SUM(AW35:AW398)</f>
        <v>56.000000000000028</v>
      </c>
      <c r="AX4" s="66">
        <f>SUM(AX35:AX398)</f>
        <v>752.75</v>
      </c>
      <c r="AY4" s="67">
        <f>SUM(AY7:AY398)</f>
        <v>145.5</v>
      </c>
      <c r="AZ4" s="68">
        <f>SUM(AZ7:AZ398)</f>
        <v>418</v>
      </c>
      <c r="BA4" s="69"/>
      <c r="BB4" s="69"/>
      <c r="BC4" s="69"/>
      <c r="BD4" s="69"/>
      <c r="BE4" s="69"/>
      <c r="BF4" s="69"/>
      <c r="BG4" s="70">
        <f>SUM(BG7:BG398)</f>
        <v>304.5</v>
      </c>
      <c r="BH4" s="71">
        <f>SUM(BH7:BH398)</f>
        <v>51.79999999999999</v>
      </c>
      <c r="BI4" s="72">
        <f>SUM(BI7:BI398)</f>
        <v>17</v>
      </c>
      <c r="BJ4" s="71">
        <f>SUM(BJ35:BJ398)</f>
        <v>162.40000000000006</v>
      </c>
      <c r="BK4" s="71">
        <f t="shared" ref="BK4:BL4" si="0">SUM(BK35:BK398)</f>
        <v>0</v>
      </c>
      <c r="BL4" s="71">
        <f t="shared" si="0"/>
        <v>24.5</v>
      </c>
      <c r="BM4" s="73">
        <f>SUM(BM5-BN5)</f>
        <v>8</v>
      </c>
      <c r="BN4" s="74"/>
      <c r="BO4" s="71">
        <v>148</v>
      </c>
      <c r="BT4" s="75">
        <f>SUM(BT35:BT398)</f>
        <v>61.479166666666657</v>
      </c>
    </row>
    <row r="5" spans="2:94" x14ac:dyDescent="0.2">
      <c r="B5" s="1" t="s">
        <v>38</v>
      </c>
      <c r="C5" s="76" t="s">
        <v>39</v>
      </c>
      <c r="D5" s="76" t="s">
        <v>40</v>
      </c>
      <c r="E5" s="77"/>
      <c r="F5" s="78" t="s">
        <v>41</v>
      </c>
      <c r="G5" s="78" t="s">
        <v>42</v>
      </c>
      <c r="H5" s="78" t="s">
        <v>41</v>
      </c>
      <c r="I5" s="78" t="s">
        <v>42</v>
      </c>
      <c r="J5" s="79" t="s">
        <v>41</v>
      </c>
      <c r="K5" s="79" t="s">
        <v>42</v>
      </c>
      <c r="L5" s="79" t="s">
        <v>41</v>
      </c>
      <c r="M5" s="79" t="s">
        <v>42</v>
      </c>
      <c r="N5" s="78" t="s">
        <v>41</v>
      </c>
      <c r="O5" s="78" t="s">
        <v>42</v>
      </c>
      <c r="P5" s="78" t="s">
        <v>41</v>
      </c>
      <c r="Q5" s="78" t="s">
        <v>42</v>
      </c>
      <c r="R5" s="80" t="s">
        <v>41</v>
      </c>
      <c r="S5" s="80" t="s">
        <v>42</v>
      </c>
      <c r="T5" s="80" t="s">
        <v>41</v>
      </c>
      <c r="U5" s="80" t="s">
        <v>42</v>
      </c>
      <c r="V5" s="80" t="s">
        <v>41</v>
      </c>
      <c r="W5" s="80" t="s">
        <v>42</v>
      </c>
      <c r="X5" s="80" t="s">
        <v>41</v>
      </c>
      <c r="Y5" s="80" t="s">
        <v>42</v>
      </c>
      <c r="Z5" s="80" t="s">
        <v>41</v>
      </c>
      <c r="AA5" s="80" t="s">
        <v>42</v>
      </c>
      <c r="AB5" s="80" t="s">
        <v>41</v>
      </c>
      <c r="AC5" s="80" t="s">
        <v>42</v>
      </c>
      <c r="AD5" s="80" t="s">
        <v>41</v>
      </c>
      <c r="AE5" s="80" t="s">
        <v>42</v>
      </c>
      <c r="AF5" s="78" t="s">
        <v>41</v>
      </c>
      <c r="AG5" s="78" t="s">
        <v>42</v>
      </c>
      <c r="AH5" s="78" t="s">
        <v>41</v>
      </c>
      <c r="AI5" s="78" t="s">
        <v>42</v>
      </c>
      <c r="AJ5" s="81" t="s">
        <v>43</v>
      </c>
      <c r="AK5" s="82" t="s">
        <v>44</v>
      </c>
      <c r="AL5" s="79" t="s">
        <v>41</v>
      </c>
      <c r="AM5" s="79" t="s">
        <v>42</v>
      </c>
      <c r="AN5" s="79" t="s">
        <v>41</v>
      </c>
      <c r="AO5" s="79" t="s">
        <v>42</v>
      </c>
      <c r="AP5" s="80" t="s">
        <v>41</v>
      </c>
      <c r="AQ5" s="80" t="s">
        <v>42</v>
      </c>
      <c r="AR5" s="80" t="s">
        <v>41</v>
      </c>
      <c r="AS5" s="80" t="s">
        <v>42</v>
      </c>
      <c r="AT5" s="83"/>
      <c r="AU5" s="84"/>
      <c r="AV5" s="85"/>
      <c r="AW5" s="86"/>
      <c r="AX5" s="87"/>
      <c r="AY5" s="88"/>
      <c r="AZ5" s="89"/>
      <c r="BA5" s="90"/>
      <c r="BB5" s="90"/>
      <c r="BC5" s="90"/>
      <c r="BD5" s="90"/>
      <c r="BE5" s="90"/>
      <c r="BF5" s="90">
        <f t="shared" ref="BF5" si="1">SUM(BF7:BF398)</f>
        <v>8.5</v>
      </c>
      <c r="BG5" s="91"/>
      <c r="BH5" s="92"/>
      <c r="BI5" s="72"/>
      <c r="BJ5" s="92"/>
      <c r="BK5" s="92"/>
      <c r="BL5" s="92"/>
      <c r="BM5" s="90">
        <f t="shared" ref="BM5:BN5" si="2">SUM(BM7:BM398)</f>
        <v>8</v>
      </c>
      <c r="BN5" s="90">
        <f t="shared" si="2"/>
        <v>0</v>
      </c>
      <c r="BO5" s="92"/>
      <c r="BP5" s="93"/>
      <c r="BQ5" s="93"/>
      <c r="BR5" s="93"/>
      <c r="BS5" s="93"/>
      <c r="BT5" s="94"/>
    </row>
    <row r="6" spans="2:94" ht="11.25" customHeight="1" x14ac:dyDescent="0.2">
      <c r="C6" s="76"/>
      <c r="D6" s="76"/>
      <c r="E6" s="77"/>
      <c r="F6" s="78"/>
      <c r="G6" s="78"/>
      <c r="H6" s="78"/>
      <c r="I6" s="78"/>
      <c r="J6" s="79"/>
      <c r="K6" s="79"/>
      <c r="L6" s="79"/>
      <c r="M6" s="79"/>
      <c r="N6" s="78"/>
      <c r="O6" s="78"/>
      <c r="P6" s="78"/>
      <c r="Q6" s="78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78"/>
      <c r="AG6" s="78"/>
      <c r="AH6" s="78"/>
      <c r="AI6" s="78"/>
      <c r="AJ6" s="81"/>
      <c r="AK6" s="82"/>
      <c r="AL6" s="79"/>
      <c r="AM6" s="79"/>
      <c r="AN6" s="79"/>
      <c r="AO6" s="79"/>
      <c r="AP6" s="80"/>
      <c r="AQ6" s="80"/>
      <c r="AR6" s="80"/>
      <c r="AS6" s="80"/>
      <c r="AT6" s="95"/>
      <c r="AU6" s="96"/>
      <c r="AV6" s="97"/>
      <c r="AW6" s="98"/>
      <c r="AX6" s="99"/>
      <c r="AY6" s="100"/>
      <c r="AZ6" s="101"/>
      <c r="BA6" s="90"/>
      <c r="BB6" s="90"/>
      <c r="BC6" s="90"/>
      <c r="BD6" s="90"/>
      <c r="BE6" s="90"/>
      <c r="BF6" s="90"/>
      <c r="BG6" s="102"/>
      <c r="BH6" s="103"/>
      <c r="BI6" s="104"/>
      <c r="BJ6" s="103"/>
      <c r="BK6" s="103"/>
      <c r="BL6" s="103"/>
      <c r="BM6" s="90"/>
      <c r="BN6" s="90"/>
      <c r="BO6" s="103"/>
      <c r="BP6" s="93"/>
      <c r="BQ6" s="93"/>
      <c r="BR6" s="93"/>
      <c r="BS6" s="93"/>
      <c r="BT6" s="105"/>
    </row>
    <row r="7" spans="2:94" s="130" customFormat="1" x14ac:dyDescent="0.2">
      <c r="B7" s="106">
        <v>49</v>
      </c>
      <c r="C7" s="107">
        <v>43438</v>
      </c>
      <c r="D7" s="107" t="str">
        <f>PROPER(TEXT(C7,"dddd"))</f>
        <v>Tirsdag</v>
      </c>
      <c r="E7" s="108" t="s">
        <v>45</v>
      </c>
      <c r="F7" s="109">
        <f>IF(OR(E7=""),"",VLOOKUP(E7,[1]Arbejdstider!$B$4:$AE$78,2,))</f>
        <v>0.625</v>
      </c>
      <c r="G7" s="109">
        <f>IF(OR(E7=""),"",VLOOKUP(E7,[1]Arbejdstider!$B$4:$AE$78,3,))</f>
        <v>0.96875</v>
      </c>
      <c r="H7" s="109">
        <f>IF(OR(E7=""),"",VLOOKUP(E7,[1]Arbejdstider!$B$4:$AE$78,4,))</f>
        <v>0</v>
      </c>
      <c r="I7" s="109">
        <f>IF(OR(E7=""),"",VLOOKUP(E7,[1]Arbejdstider!$B$4:$AE$78,5,))</f>
        <v>0</v>
      </c>
      <c r="J7" s="110">
        <f>IF(OR(E7=""),"",VLOOKUP(E7,[1]Arbejdstider!$B$4:$AE$78,6,))</f>
        <v>0</v>
      </c>
      <c r="K7" s="110">
        <f>IF(OR(E7=""),"",VLOOKUP(E7,[1]Arbejdstider!$B$4:$AE$78,7,))</f>
        <v>0</v>
      </c>
      <c r="L7" s="111">
        <f>IF(OR(E7=""),"",VLOOKUP(E7,[1]Arbejdstider!$B$3:$AE$78,10,))</f>
        <v>0</v>
      </c>
      <c r="M7" s="111">
        <f>IF(OR(E7=""),"",VLOOKUP(E7,[1]Arbejdstider!$B$4:$AE$78,11,))</f>
        <v>0</v>
      </c>
      <c r="N7" s="109">
        <f>IF(OR(E7=""),"",VLOOKUP(E7,[1]Arbejdstider!$B$4:$AE$78,14,))</f>
        <v>0</v>
      </c>
      <c r="O7" s="109">
        <f>IF(OR(E7=""),"",VLOOKUP(E7,[1]Arbejdstider!$B$4:$AE$78,15,))</f>
        <v>0</v>
      </c>
      <c r="P7" s="109">
        <f>IF(OR(E7=""),"",VLOOKUP(E7,[1]Arbejdstider!$B$4:$AE$78,12,))</f>
        <v>0</v>
      </c>
      <c r="Q7" s="109">
        <f>IF(OR(E7=""),"",VLOOKUP(E7,[1]Arbejdstider!$B$4:$AE$78,13,))</f>
        <v>0</v>
      </c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>
        <f>IF(OR(E7=""),"",VLOOKUP(E7,[1]Arbejdstider!$B$4:$AE$78,16,))</f>
        <v>0</v>
      </c>
      <c r="AC7" s="112">
        <f>IF(OR(E7=""),"",VLOOKUP(E7,[1]Arbejdstider!$B$4:$AE$78,17,))</f>
        <v>0</v>
      </c>
      <c r="AD7" s="112">
        <f>IF(OR(E7=""),"",VLOOKUP(E7,[1]Arbejdstider!$B$4:$AE$78,18,))</f>
        <v>0</v>
      </c>
      <c r="AE7" s="112">
        <f>IF(OR(E7=""),"",VLOOKUP(E7,[1]Arbejdstider!$B$4:$AE$78,19,))</f>
        <v>0</v>
      </c>
      <c r="AF7" s="113">
        <f>IF(OR(E7=""),"",VLOOKUP(E7,[1]Arbejdstider!$B$4:$AE$78,20,))</f>
        <v>1</v>
      </c>
      <c r="AG7" s="109">
        <f>IF(OR(E7=""),"",VLOOKUP(E7,[1]Arbejdstider!$B$4:$AE$78,21,))</f>
        <v>0.625</v>
      </c>
      <c r="AH7" s="109">
        <f>IF(OR(E7=""),"",VLOOKUP(E7,[1]Arbejdstider!$B$4:$AE$78,22,))</f>
        <v>0.96875</v>
      </c>
      <c r="AI7" s="109">
        <f>IF(OR(E7=""),"",VLOOKUP(E7,[1]Arbejdstider!$B$4:$AE$78,23,))</f>
        <v>1</v>
      </c>
      <c r="AJ7" s="114">
        <f>IF(OR(E7=""),"",VLOOKUP(E7,[1]Arbejdstider!$B$4:$AE$78,20,))</f>
        <v>1</v>
      </c>
      <c r="AK7" s="110">
        <f>IF(OR(E7=""),"",VLOOKUP(E7,[1]Arbejdstider!$B$4:$AE$78,21,))</f>
        <v>0.625</v>
      </c>
      <c r="AL7" s="115"/>
      <c r="AM7" s="115"/>
      <c r="AN7" s="115"/>
      <c r="AO7" s="115"/>
      <c r="AP7" s="115"/>
      <c r="AQ7" s="115"/>
      <c r="AR7" s="116"/>
      <c r="AS7" s="117"/>
      <c r="AT7" s="118">
        <f>IF(OR(E7=""),"",VLOOKUP(E7,[1]Arbejdstider!$B$4:$AE$78,24,))</f>
        <v>0.625</v>
      </c>
      <c r="AU7" s="113">
        <f>IF(OR(E7=""),"",VLOOKUP(E7,[1]Arbejdstider!$B$4:$AE$78,22,))</f>
        <v>0.96875</v>
      </c>
      <c r="AV7" s="113">
        <f>IF(OR(E7=""),"",VLOOKUP(E7,[1]Arbejdstider!$B$4:$AE$78,23,))</f>
        <v>1</v>
      </c>
      <c r="AW7" s="119">
        <f t="shared" ref="AW7:AW70" si="3">ROUND(IF((OR(F7="",G7="")),0,IF((G7&lt;F7),((G7-F7)*24)+24,(G7-F7)*24))+IF((OR(H7="",I7="")),0,IF((I7&lt;H7),((I7-H7)*24)+24,(I7-H7)*24))+IF((OR(N7="",O7="")),0,IF((O7&lt;N7),((O7-N7)*24)+24,(O7-N7)*24))-IF((OR(AL7="",AM7="")),0,IF((AM7&lt;AL7),((AM7-AL7)*24)+24,(AM7-AL7)*24))+IF((OR(AN7="",AO7="")),0,IF((AO7&lt;AN7),((AO7-AN7)*24)+24,(AO7-AN7)*24)),2)/24</f>
        <v>0.34375</v>
      </c>
      <c r="AX7" s="120">
        <f>IF(OR($F7="",$G7=""),0,((IF($G7-MAX($F7,([1]Arbejdstider!$C$84/24))+($G7&lt;$F7)&lt;0,0,$G7-MAX($F7,([1]Arbejdstider!$C$84/24))+($G7&lt;$F7)))*24)-((IF(($G7-MAX($F7,([1]Arbejdstider!$D$84/24))+($G7&lt;$F7))&lt;0,0,($G7-MAX($F7,([1]Arbejdstider!$D$84/24))+($G7&lt;$F7)))))*24)</f>
        <v>3</v>
      </c>
      <c r="AY7" s="121">
        <f>IF(OR($F7="",$G7=""),0,((IF($G7-MAX($F7,([1]Arbejdstider!$C$85/24))+($G7&lt;$F7)&lt;0,0,$G7-MAX($F7,([1]Arbejdstider!$C$85/24))+($G7&lt;$F7)))*24)-((IF(($G7-MAX($F7,([1]Arbejdstider!$D$85/24))+($G7&lt;$F7))&lt;0,0,($G7-MAX($F7,([1]Arbejdstider!$D$85/24))+($G7&lt;$F7)))))*24)-IF(OR($AF7="",$AS7=""),0,((IF($AS7-MAX($AF7,([1]Arbejdstider!$C$85/24))+($AS7&lt;$AF7)&lt;0,0,$AS7-MAX($AF7,([1]Arbejdstider!$C$85/24))+($AS7&lt;$AF7)))*24)-((IF(($AS7-MAX($AF7,([1]Arbejdstider!$D$85/24))+($AS7&lt;$AF7))&lt;0,0,($AS7-MAX($AF7,([1]Arbejdstider!$D$85/24))+($AS7&lt;$AF7)))))*24)</f>
        <v>5.0000000000000009</v>
      </c>
      <c r="AZ7" s="121">
        <f>IFERROR(CEILING(IF(E7="","",IF(OR($F7=0,$G7=0),0,($G7&lt;=$F7)*(1-([1]Arbejdstider!$C$86/24)+([1]Arbejdstider!$D$86/24))*24+(MIN(([1]Arbejdstider!$D$86/24),$G7)-MIN(([1]Arbejdstider!$D$86/24),$F7)+MAX(([1]Arbejdstider!$C$86/24),$G7)-MAX(([1]Arbejdstider!$C$86/24),$F7))*24)-IF(OR($AF7=0,$AS7=0),0,($AS7&lt;=$AF7)*(1-([1]Arbejdstider!$C$86/24)+([1]Arbejdstider!$D$86/24))*24+(MIN(([1]Arbejdstider!$D$86/24),$AS7)-MIN(([1]Arbejdstider!$D$86/24),$AF7)+MAX(([1]Arbejdstider!$C$86/24),$AS7)-MAX(([1]Arbejdstider!$C$86/24),$AF7))*24)+IF(OR($H7=0,$I7=0),0,($I7&lt;=$H7)*(1-([1]Arbejdstider!$C$86/24)+([1]Arbejdstider!$D$86/24))*24+(MIN(([1]Arbejdstider!$D$86/24),$I7)-MIN(([1]Arbejdstider!$D$86/24),$H7)+MAX(([1]Arbejdstider!$C$86/24),$G7)-MAX(([1]Arbejdstider!$C$86/24),$H7))*24)),0.5),"")</f>
        <v>0.5</v>
      </c>
      <c r="BA7" s="122">
        <f t="shared" ref="BA7:BA70" si="4">+IF((OR(X7="",Y7="")),0,IF((Y7&lt;X7),((Y7-X7)*24)+24,(Y7-X7)*24))</f>
        <v>0</v>
      </c>
      <c r="BB7" s="122">
        <f t="shared" ref="BB7:BB70" si="5">+IF((OR(R7="",S7="")),0,IF((S7&lt;R7),((S7-R7)*24)+24,(S7-R7)*24))</f>
        <v>0</v>
      </c>
      <c r="BC7" s="122">
        <f t="shared" ref="BC7:BC70" si="6">+IF((OR(T7="",U7="")),0,IF((U7&lt;T7),((U7-T7)*24)+24,(U7-T7)*24))</f>
        <v>0</v>
      </c>
      <c r="BD7" s="123"/>
      <c r="BE7" s="124"/>
      <c r="BF7" s="122">
        <f t="shared" ref="BF7:BF70" si="7">IFERROR(CEILING(IF((OR(Z7="",AA7="")),0,IF((AA7&lt;Z7),((AA7-Z7)*24)+24,(AA7-Z7)*24)),0.5),"")</f>
        <v>0</v>
      </c>
      <c r="BG7" s="121">
        <f>IFERROR(CEILING(BP7+BQ7,0.5),"")</f>
        <v>0</v>
      </c>
      <c r="BH7" s="121">
        <f t="shared" ref="BH7:BH70" si="8">IF((OR(N7="",O7="")),0,IF((O7&lt;N7),((O7-N7)*24)+24,(O7-N7)*24))</f>
        <v>0</v>
      </c>
      <c r="BI7" s="121">
        <f t="shared" ref="BI7:BI70" si="9">IFERROR(CEILING(IF((OR(P7="",Q7="")),0,IF((Q7&lt;P7),((Q7-P7)*24)+24,(Q7-P7)*24)),0.5),"")</f>
        <v>0</v>
      </c>
      <c r="BJ7" s="121">
        <f t="shared" ref="BJ7:BJ70" si="10">IF((OR(J7="",K7="")),0,IF((K7&lt;J7),((K7-J7)*24)+24,(K7-J7)*24))</f>
        <v>0</v>
      </c>
      <c r="BK7" s="121">
        <f t="shared" ref="BK7:BK70" si="11">IF((OR(L7="",M7="")),0,IF((M7&lt;L7),((M7-L7)*24)+24,(M7-L7)*24))</f>
        <v>0</v>
      </c>
      <c r="BL7" s="121">
        <f t="shared" ref="BL7:BL70" si="12">ROUND(IF((OR(AB7="",AC7="")),0,IF((AC7&lt;AB7),((AC7-AB7)*24)+24,(AC7-AB7)*24))+IF((OR(AD7="",AE7="")),0,IF((AE7&lt;AD7),((AE7-AD7)*24)+24,(AE7-AD7)*24)),24)</f>
        <v>0</v>
      </c>
      <c r="BM7" s="121">
        <f t="shared" ref="BM7:BM70" si="13">IF((OR(AR7="",AS7="")),0,IF((AS7&lt;AR7),((AS7-AR7)*24)+24,(AS7-AR7)*24))</f>
        <v>0</v>
      </c>
      <c r="BN7" s="121"/>
      <c r="BO7" s="125"/>
      <c r="BP7" s="126">
        <f>IF(OR(F7=0,G7=0),0,IF(AND(WEEKDAY(C7,2)=5,G7&lt;F7,G7&gt;(6/24)),(G7-MAX(F7,(6/24))+(F7&gt;G7))*24-7,IF(WEEKDAY(C7,2)=6,(G7-MAX(F7,(6/24))+(F7&gt;G7))*24,IF(WEEKDAY(C7,2)=7,IF(F7&gt;G7,([1]Arbejdstider!H$87-F7)*24,IF(F7&lt;G7,(G7-F7)*24)),0))))</f>
        <v>0</v>
      </c>
      <c r="BQ7" s="126">
        <f>IF(OR(H7=0,I7=0),0,IF(AND(WEEKDAY(C7,2)=5,I7&lt;H7,I7&gt;(6/24)),(I7-MAX(H7,(6/24))+(H7&gt;I7))*24-7,IF(WEEKDAY(C7,2)=6,(I7-MAX(H7,(6/24))+(H7&gt;I7))*24,IF(WEEKDAY(C7,2)=7,IF(H7&gt;I7,([1]Arbejdstider!H$87-H7)*24,IF(H7&lt;I7,(I7-H7)*24)),""))))</f>
        <v>0</v>
      </c>
      <c r="BR7" s="126"/>
      <c r="BS7" s="126"/>
      <c r="BT7" s="127"/>
      <c r="BU7" s="128">
        <f t="shared" ref="BU7:BU70" si="14">B7</f>
        <v>49</v>
      </c>
      <c r="BV7" s="129" t="str">
        <f t="shared" ref="BV7:BV70" si="15">D7</f>
        <v>Tirsdag</v>
      </c>
      <c r="CF7" s="131"/>
      <c r="CG7" s="131"/>
      <c r="CP7" s="132"/>
    </row>
    <row r="8" spans="2:94" s="130" customFormat="1" ht="11.25" customHeight="1" x14ac:dyDescent="0.2">
      <c r="B8" s="106"/>
      <c r="C8" s="107">
        <f>C7+1</f>
        <v>43439</v>
      </c>
      <c r="D8" s="107" t="str">
        <f>PROPER(TEXT(C8,"dddd"))</f>
        <v>Onsdag</v>
      </c>
      <c r="E8" s="108" t="s">
        <v>45</v>
      </c>
      <c r="F8" s="109">
        <f>IF(OR(E8=""),"",VLOOKUP(E8,[1]Arbejdstider!$B$4:$AE$78,2,))</f>
        <v>0.625</v>
      </c>
      <c r="G8" s="109">
        <f>IF(OR(E8=""),"",VLOOKUP(E8,[1]Arbejdstider!$B$4:$AE$78,3,))</f>
        <v>0.96875</v>
      </c>
      <c r="H8" s="109">
        <f>IF(OR(E8=""),"",VLOOKUP(E8,[1]Arbejdstider!$B$4:$AE$78,4,))</f>
        <v>0</v>
      </c>
      <c r="I8" s="109">
        <f>IF(OR(E8=""),"",VLOOKUP(E8,[1]Arbejdstider!$B$4:$AE$78,5,))</f>
        <v>0</v>
      </c>
      <c r="J8" s="110">
        <f>IF(OR(E8=""),"",VLOOKUP(E8,[1]Arbejdstider!$B$4:$AE$78,6,))</f>
        <v>0</v>
      </c>
      <c r="K8" s="110">
        <f>IF(OR(E8=""),"",VLOOKUP(E8,[1]Arbejdstider!$B$4:$AE$78,7,))</f>
        <v>0</v>
      </c>
      <c r="L8" s="111">
        <f>IF(OR(E8=""),"",VLOOKUP(E8,[1]Arbejdstider!$B$3:$AE$78,10,))</f>
        <v>0</v>
      </c>
      <c r="M8" s="111">
        <f>IF(OR(E8=""),"",VLOOKUP(E8,[1]Arbejdstider!$B$4:$AE$78,11,))</f>
        <v>0</v>
      </c>
      <c r="N8" s="109">
        <f>IF(OR(E8=""),"",VLOOKUP(E8,[1]Arbejdstider!$B$4:$AE$78,14,))</f>
        <v>0</v>
      </c>
      <c r="O8" s="109">
        <f>IF(OR(E8=""),"",VLOOKUP(E8,[1]Arbejdstider!$B$4:$AE$78,15,))</f>
        <v>0</v>
      </c>
      <c r="P8" s="109">
        <f>IF(OR(E8=""),"",VLOOKUP(E8,[1]Arbejdstider!$B$4:$AE$78,12,))</f>
        <v>0</v>
      </c>
      <c r="Q8" s="109">
        <f>IF(OR(E8=""),"",VLOOKUP(E8,[1]Arbejdstider!$B$4:$AE$78,13,))</f>
        <v>0</v>
      </c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>
        <f>IF(OR(E8=""),"",VLOOKUP(E8,[1]Arbejdstider!$B$4:$AE$78,16,))</f>
        <v>0</v>
      </c>
      <c r="AC8" s="112">
        <f>IF(OR(E8=""),"",VLOOKUP(E8,[1]Arbejdstider!$B$4:$AE$78,17,))</f>
        <v>0</v>
      </c>
      <c r="AD8" s="112">
        <f>IF(OR(E8=""),"",VLOOKUP(E8,[1]Arbejdstider!$B$4:$AE$78,18,))</f>
        <v>0</v>
      </c>
      <c r="AE8" s="112">
        <f>IF(OR(E8=""),"",VLOOKUP(E8,[1]Arbejdstider!$B$4:$AE$78,19,))</f>
        <v>0</v>
      </c>
      <c r="AF8" s="113">
        <f>IF(OR(E8=""),"",VLOOKUP(E8,[1]Arbejdstider!$B$4:$AE$78,20,))</f>
        <v>1</v>
      </c>
      <c r="AG8" s="109">
        <f>IF(OR(E8=""),"",VLOOKUP(E8,[1]Arbejdstider!$B$4:$AE$78,21,))</f>
        <v>0.625</v>
      </c>
      <c r="AH8" s="109">
        <f>IF(OR(E8=""),"",VLOOKUP(E8,[1]Arbejdstider!$B$4:$AE$78,22,))</f>
        <v>0.96875</v>
      </c>
      <c r="AI8" s="109">
        <f>IF(OR(E8=""),"",VLOOKUP(E8,[1]Arbejdstider!$B$4:$AE$78,23,))</f>
        <v>1</v>
      </c>
      <c r="AJ8" s="114">
        <f>IF(OR(E8=""),"",VLOOKUP(E8,[1]Arbejdstider!$B$4:$AE$78,20,))</f>
        <v>1</v>
      </c>
      <c r="AK8" s="110">
        <f>IF(OR(E8=""),"",VLOOKUP(E8,[1]Arbejdstider!$B$4:$AE$78,21,))</f>
        <v>0.625</v>
      </c>
      <c r="AL8" s="115"/>
      <c r="AM8" s="115"/>
      <c r="AN8" s="115"/>
      <c r="AO8" s="115"/>
      <c r="AP8" s="115"/>
      <c r="AQ8" s="115"/>
      <c r="AR8" s="116"/>
      <c r="AS8" s="117"/>
      <c r="AT8" s="118">
        <f>IF(OR(E8=""),"",VLOOKUP(E8,[1]Arbejdstider!$B$4:$AE$78,24,))</f>
        <v>0.625</v>
      </c>
      <c r="AU8" s="113">
        <f>IF(OR(E8=""),"",VLOOKUP(E8,[1]Arbejdstider!$B$4:$AE$78,22,))</f>
        <v>0.96875</v>
      </c>
      <c r="AV8" s="113">
        <f>IF(OR(E8=""),"",VLOOKUP(E8,[1]Arbejdstider!$B$4:$AE$78,23,))</f>
        <v>1</v>
      </c>
      <c r="AW8" s="119">
        <f t="shared" si="3"/>
        <v>0.34375</v>
      </c>
      <c r="AX8" s="120">
        <f>IF(OR($F8="",$G8=""),0,((IF($G8-MAX($F8,([1]Arbejdstider!$C$84/24))+($G8&lt;$F8)&lt;0,0,$G8-MAX($F8,([1]Arbejdstider!$C$84/24))+($G8&lt;$F8)))*24)-((IF(($G8-MAX($F8,([1]Arbejdstider!$D$84/24))+($G8&lt;$F8))&lt;0,0,($G8-MAX($F8,([1]Arbejdstider!$D$84/24))+($G8&lt;$F8)))))*24)</f>
        <v>3</v>
      </c>
      <c r="AY8" s="121">
        <f>IF(OR($F8="",$G8=""),0,((IF($G8-MAX($F8,([1]Arbejdstider!$C$85/24))+($G8&lt;$F8)&lt;0,0,$G8-MAX($F8,([1]Arbejdstider!$C$85/24))+($G8&lt;$F8)))*24)-((IF(($G8-MAX($F8,([1]Arbejdstider!$D$85/24))+($G8&lt;$F8))&lt;0,0,($G8-MAX($F8,([1]Arbejdstider!$D$85/24))+($G8&lt;$F8)))))*24)-IF(OR($AR8="",$AS8=""),0,((IF($AS8-MAX($AR8,([1]Arbejdstider!$C$85/24))+($AS8&lt;$AR8)&lt;0,0,$AS8-MAX($AR8,([1]Arbejdstider!$C$85/24))+($AS8&lt;$AR8)))*24)-((IF(($AS8-MAX($AR8,([1]Arbejdstider!$D$85/24))+($AS8&lt;$AR8))&lt;0,0,($AS8-MAX($AR8,([1]Arbejdstider!$D$85/24))+($AS8&lt;$AR8)))))*24)</f>
        <v>5.0000000000000009</v>
      </c>
      <c r="AZ8" s="121">
        <f>IFERROR(CEILING(IF(E8="","",IF(OR($F8=0,$G8=0),0,($G8&lt;=$F8)*(1-([1]Arbejdstider!$C$86/24)+([1]Arbejdstider!$D$86/24))*24+(MIN(([1]Arbejdstider!$D$86/24),$G8)-MIN(([1]Arbejdstider!$D$86/24),$F8)+MAX(([1]Arbejdstider!$C$86/24),$G8)-MAX(([1]Arbejdstider!$C$86/24),$F8))*24)-IF(OR($AR8=0,$AS8=0),0,($AS8&lt;=$AR8)*(1-([1]Arbejdstider!$C$86/24)+([1]Arbejdstider!$D$86/24))*24+(MIN(([1]Arbejdstider!$D$86/24),$AS8)-MIN(([1]Arbejdstider!$D$86/24),$AR8)+MAX(([1]Arbejdstider!$C$86/24),$AS8)-MAX(([1]Arbejdstider!$C$86/24),$AR8))*24)+IF(OR($H8=0,$I8=0),0,($I8&lt;=$H8)*(1-([1]Arbejdstider!$C$86/24)+([1]Arbejdstider!$D$86/24))*24+(MIN(([1]Arbejdstider!$D$86/24),$I8)-MIN(([1]Arbejdstider!$D$86/24),$H8)+MAX(([1]Arbejdstider!$C$86/24),$G8)-MAX(([1]Arbejdstider!$C$86/24),$H8))*24)),0.5),"")</f>
        <v>0.5</v>
      </c>
      <c r="BA8" s="122">
        <f t="shared" si="4"/>
        <v>0</v>
      </c>
      <c r="BB8" s="122">
        <f t="shared" si="5"/>
        <v>0</v>
      </c>
      <c r="BC8" s="122">
        <f t="shared" si="6"/>
        <v>0</v>
      </c>
      <c r="BD8" s="123"/>
      <c r="BE8" s="124"/>
      <c r="BF8" s="122">
        <f t="shared" si="7"/>
        <v>0</v>
      </c>
      <c r="BG8" s="121">
        <f t="shared" ref="BG8:BG71" si="16">IFERROR(CEILING(BP8+BQ8,0.5),"")</f>
        <v>0</v>
      </c>
      <c r="BH8" s="121">
        <f t="shared" si="8"/>
        <v>0</v>
      </c>
      <c r="BI8" s="121">
        <f t="shared" si="9"/>
        <v>0</v>
      </c>
      <c r="BJ8" s="121">
        <f t="shared" si="10"/>
        <v>0</v>
      </c>
      <c r="BK8" s="121">
        <f t="shared" si="11"/>
        <v>0</v>
      </c>
      <c r="BL8" s="121">
        <f t="shared" si="12"/>
        <v>0</v>
      </c>
      <c r="BM8" s="121">
        <f t="shared" si="13"/>
        <v>0</v>
      </c>
      <c r="BN8" s="121"/>
      <c r="BO8" s="125"/>
      <c r="BP8" s="126">
        <f>IF(OR(F8=0,G8=0),0,IF(AND(WEEKDAY(C8,2)=5,G8&lt;F8,G8&gt;(6/24)),(G8-MAX(F8,(6/24))+(F8&gt;G8))*24-7,IF(WEEKDAY(C8,2)=6,(G8-MAX(F8,(6/24))+(F8&gt;G8))*24,IF(WEEKDAY(C8,2)=7,IF(F8&gt;G8,([1]Arbejdstider!H$87-F8)*24,IF(F8&lt;G8,(G8-F8)*24)),0))))</f>
        <v>0</v>
      </c>
      <c r="BQ8" s="126">
        <f>IF(OR(H8=0,I8=0),0,IF(AND(WEEKDAY(C8,2)=5,I8&lt;H8,I8&gt;(6/24)),(I8-MAX(H8,(6/24))+(H8&gt;I8))*24-7,IF(WEEKDAY(C8,2)=6,(I8-MAX(H8,(6/24))+(H8&gt;I8))*24,IF(WEEKDAY(C8,2)=7,IF(H8&gt;I8,([1]Arbejdstider!H$87-H8)*24,IF(H8&lt;I8,(I8-H8)*24)),""))))</f>
        <v>0</v>
      </c>
      <c r="BR8" s="126"/>
      <c r="BS8" s="126"/>
      <c r="BT8" s="127"/>
      <c r="BU8" s="128">
        <f t="shared" si="14"/>
        <v>0</v>
      </c>
      <c r="BV8" s="129" t="str">
        <f t="shared" si="15"/>
        <v>Onsdag</v>
      </c>
      <c r="CF8" s="131"/>
      <c r="CG8" s="131"/>
      <c r="CP8" s="132"/>
    </row>
    <row r="9" spans="2:94" s="130" customFormat="1" x14ac:dyDescent="0.2">
      <c r="B9" s="106"/>
      <c r="C9" s="107">
        <f t="shared" ref="C9:C72" si="17">C8+1</f>
        <v>43440</v>
      </c>
      <c r="D9" s="107" t="str">
        <f t="shared" ref="D9:D72" si="18">PROPER(TEXT(C9,"dddd"))</f>
        <v>Torsdag</v>
      </c>
      <c r="E9" s="108" t="s">
        <v>45</v>
      </c>
      <c r="F9" s="109">
        <f>IF(OR(E9=""),"",VLOOKUP(E9,[1]Arbejdstider!$B$4:$AE$78,2,))</f>
        <v>0.625</v>
      </c>
      <c r="G9" s="109">
        <f>IF(OR(E9=""),"",VLOOKUP(E9,[1]Arbejdstider!$B$4:$AE$78,3,))</f>
        <v>0.96875</v>
      </c>
      <c r="H9" s="109">
        <f>IF(OR(E9=""),"",VLOOKUP(E9,[1]Arbejdstider!$B$4:$AE$78,4,))</f>
        <v>0</v>
      </c>
      <c r="I9" s="109">
        <f>IF(OR(E9=""),"",VLOOKUP(E9,[1]Arbejdstider!$B$4:$AE$78,5,))</f>
        <v>0</v>
      </c>
      <c r="J9" s="110">
        <f>IF(OR(E9=""),"",VLOOKUP(E9,[1]Arbejdstider!$B$4:$AE$78,6,))</f>
        <v>0</v>
      </c>
      <c r="K9" s="110">
        <f>IF(OR(E9=""),"",VLOOKUP(E9,[1]Arbejdstider!$B$4:$AE$78,7,))</f>
        <v>0</v>
      </c>
      <c r="L9" s="111">
        <f>IF(OR(E9=""),"",VLOOKUP(E9,[1]Arbejdstider!$B$3:$AE$78,10,))</f>
        <v>0</v>
      </c>
      <c r="M9" s="111">
        <f>IF(OR(E9=""),"",VLOOKUP(E9,[1]Arbejdstider!$B$4:$AE$78,11,))</f>
        <v>0</v>
      </c>
      <c r="N9" s="109">
        <f>IF(OR(E9=""),"",VLOOKUP(E9,[1]Arbejdstider!$B$4:$AE$78,14,))</f>
        <v>0</v>
      </c>
      <c r="O9" s="109">
        <f>IF(OR(E9=""),"",VLOOKUP(E9,[1]Arbejdstider!$B$4:$AE$78,15,))</f>
        <v>0</v>
      </c>
      <c r="P9" s="109">
        <f>IF(OR(E9=""),"",VLOOKUP(E9,[1]Arbejdstider!$B$4:$AE$78,12,))</f>
        <v>0</v>
      </c>
      <c r="Q9" s="109">
        <f>IF(OR(E9=""),"",VLOOKUP(E9,[1]Arbejdstider!$B$4:$AE$78,13,))</f>
        <v>0</v>
      </c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>
        <f>IF(OR(E9=""),"",VLOOKUP(E9,[1]Arbejdstider!$B$4:$AE$78,16,))</f>
        <v>0</v>
      </c>
      <c r="AC9" s="112">
        <f>IF(OR(E9=""),"",VLOOKUP(E9,[1]Arbejdstider!$B$4:$AE$78,17,))</f>
        <v>0</v>
      </c>
      <c r="AD9" s="112">
        <f>IF(OR(E9=""),"",VLOOKUP(E9,[1]Arbejdstider!$B$4:$AE$78,18,))</f>
        <v>0</v>
      </c>
      <c r="AE9" s="112">
        <f>IF(OR(E9=""),"",VLOOKUP(E9,[1]Arbejdstider!$B$4:$AE$78,19,))</f>
        <v>0</v>
      </c>
      <c r="AF9" s="113">
        <f>IF(OR(E9=""),"",VLOOKUP(E9,[1]Arbejdstider!$B$4:$AE$78,20,))</f>
        <v>1</v>
      </c>
      <c r="AG9" s="109">
        <f>IF(OR(E9=""),"",VLOOKUP(E9,[1]Arbejdstider!$B$4:$AE$78,21,))</f>
        <v>0.625</v>
      </c>
      <c r="AH9" s="109">
        <f>IF(OR(E9=""),"",VLOOKUP(E9,[1]Arbejdstider!$B$4:$AE$78,22,))</f>
        <v>0.96875</v>
      </c>
      <c r="AI9" s="109">
        <f>IF(OR(E9=""),"",VLOOKUP(E9,[1]Arbejdstider!$B$4:$AE$78,23,))</f>
        <v>1</v>
      </c>
      <c r="AJ9" s="114">
        <f>IF(OR(E9=""),"",VLOOKUP(E9,[1]Arbejdstider!$B$4:$AE$78,20,))</f>
        <v>1</v>
      </c>
      <c r="AK9" s="110">
        <f>IF(OR(E9=""),"",VLOOKUP(E9,[1]Arbejdstider!$B$4:$AE$78,21,))</f>
        <v>0.625</v>
      </c>
      <c r="AL9" s="115"/>
      <c r="AM9" s="115"/>
      <c r="AN9" s="115"/>
      <c r="AO9" s="115"/>
      <c r="AP9" s="115"/>
      <c r="AQ9" s="115"/>
      <c r="AR9" s="116"/>
      <c r="AS9" s="117"/>
      <c r="AT9" s="118">
        <f>IF(OR(E9=""),"",VLOOKUP(E9,[1]Arbejdstider!$B$4:$AE$78,24,))</f>
        <v>0.625</v>
      </c>
      <c r="AU9" s="113">
        <f>IF(OR(E9=""),"",VLOOKUP(E9,[1]Arbejdstider!$B$4:$AE$78,22,))</f>
        <v>0.96875</v>
      </c>
      <c r="AV9" s="113">
        <f>IF(OR(E9=""),"",VLOOKUP(E9,[1]Arbejdstider!$B$4:$AE$78,23,))</f>
        <v>1</v>
      </c>
      <c r="AW9" s="119">
        <f t="shared" si="3"/>
        <v>0.34375</v>
      </c>
      <c r="AX9" s="120">
        <f>IF(OR($F9="",$G9=""),0,((IF($G9-MAX($F9,([1]Arbejdstider!$C$84/24))+($G9&lt;$F9)&lt;0,0,$G9-MAX($F9,([1]Arbejdstider!$C$84/24))+($G9&lt;$F9)))*24)-((IF(($G9-MAX($F9,([1]Arbejdstider!$D$84/24))+($G9&lt;$F9))&lt;0,0,($G9-MAX($F9,([1]Arbejdstider!$D$84/24))+($G9&lt;$F9)))))*24)</f>
        <v>3</v>
      </c>
      <c r="AY9" s="121">
        <f>IF(OR($F9="",$G9=""),0,((IF($G9-MAX($F9,([1]Arbejdstider!$C$85/24))+($G9&lt;$F9)&lt;0,0,$G9-MAX($F9,([1]Arbejdstider!$C$85/24))+($G9&lt;$F9)))*24)-((IF(($G9-MAX($F9,([1]Arbejdstider!$D$85/24))+($G9&lt;$F9))&lt;0,0,($G9-MAX($F9,([1]Arbejdstider!$D$85/24))+($G9&lt;$F9)))))*24)-IF(OR($AR9="",$AS9=""),0,((IF($AS9-MAX($AR9,([1]Arbejdstider!$C$85/24))+($AS9&lt;$AR9)&lt;0,0,$AS9-MAX($AR9,([1]Arbejdstider!$C$85/24))+($AS9&lt;$AR9)))*24)-((IF(($AS9-MAX($AR9,([1]Arbejdstider!$D$85/24))+($AS9&lt;$AR9))&lt;0,0,($AS9-MAX($AR9,([1]Arbejdstider!$D$85/24))+($AS9&lt;$AR9)))))*24)</f>
        <v>5.0000000000000009</v>
      </c>
      <c r="AZ9" s="121">
        <f>IFERROR(CEILING(IF(E9="","",IF(OR($F9=0,$G9=0),0,($G9&lt;=$F9)*(1-([1]Arbejdstider!$C$86/24)+([1]Arbejdstider!$D$86/24))*24+(MIN(([1]Arbejdstider!$D$86/24),$G9)-MIN(([1]Arbejdstider!$D$86/24),$F9)+MAX(([1]Arbejdstider!$C$86/24),$G9)-MAX(([1]Arbejdstider!$C$86/24),$F9))*24)-IF(OR($AR9=0,$AS9=0),0,($AS9&lt;=$AR9)*(1-([1]Arbejdstider!$C$86/24)+([1]Arbejdstider!$D$86/24))*24+(MIN(([1]Arbejdstider!$D$86/24),$AS9)-MIN(([1]Arbejdstider!$D$86/24),$AR9)+MAX(([1]Arbejdstider!$C$86/24),$AS9)-MAX(([1]Arbejdstider!$C$86/24),$AR9))*24)+IF(OR($H9=0,$I9=0),0,($I9&lt;=$H9)*(1-([1]Arbejdstider!$C$86/24)+([1]Arbejdstider!$D$86/24))*24+(MIN(([1]Arbejdstider!$D$86/24),$I9)-MIN(([1]Arbejdstider!$D$86/24),$H9)+MAX(([1]Arbejdstider!$C$86/24),$G9)-MAX(([1]Arbejdstider!$C$86/24),$H9))*24)),0.5),"")</f>
        <v>0.5</v>
      </c>
      <c r="BA9" s="122">
        <f t="shared" si="4"/>
        <v>0</v>
      </c>
      <c r="BB9" s="122">
        <f t="shared" si="5"/>
        <v>0</v>
      </c>
      <c r="BC9" s="122">
        <f t="shared" si="6"/>
        <v>0</v>
      </c>
      <c r="BD9" s="123"/>
      <c r="BE9" s="124"/>
      <c r="BF9" s="122">
        <f t="shared" si="7"/>
        <v>0</v>
      </c>
      <c r="BG9" s="121">
        <f t="shared" si="16"/>
        <v>0</v>
      </c>
      <c r="BH9" s="121">
        <f t="shared" si="8"/>
        <v>0</v>
      </c>
      <c r="BI9" s="121">
        <f t="shared" si="9"/>
        <v>0</v>
      </c>
      <c r="BJ9" s="121">
        <f t="shared" si="10"/>
        <v>0</v>
      </c>
      <c r="BK9" s="121">
        <f t="shared" si="11"/>
        <v>0</v>
      </c>
      <c r="BL9" s="121">
        <f t="shared" si="12"/>
        <v>0</v>
      </c>
      <c r="BM9" s="121">
        <f t="shared" si="13"/>
        <v>0</v>
      </c>
      <c r="BN9" s="121"/>
      <c r="BO9" s="125"/>
      <c r="BP9" s="126">
        <f>IF(OR(F9=0,G9=0),0,IF(AND(WEEKDAY(C9,2)=5,G9&lt;F9,G9&gt;(6/24)),(G9-MAX(F9,(6/24))+(F9&gt;G9))*24-7,IF(WEEKDAY(C9,2)=6,(G9-MAX(F9,(6/24))+(F9&gt;G9))*24,IF(WEEKDAY(C9,2)=7,IF(F9&gt;G9,([1]Arbejdstider!H$87-F9)*24,IF(F9&lt;G9,(G9-F9)*24)),0))))</f>
        <v>0</v>
      </c>
      <c r="BQ9" s="126">
        <f>IF(OR(H9=0,I9=0),0,IF(AND(WEEKDAY(C9,2)=5,I9&lt;H9,I9&gt;(6/24)),(I9-MAX(H9,(6/24))+(H9&gt;I9))*24-7,IF(WEEKDAY(C9,2)=6,(I9-MAX(H9,(6/24))+(H9&gt;I9))*24,IF(WEEKDAY(C9,2)=7,IF(H9&gt;I9,([1]Arbejdstider!H$87-H9)*24,IF(H9&lt;I9,(I9-H9)*24)),""))))</f>
        <v>0</v>
      </c>
      <c r="BR9" s="126"/>
      <c r="BS9" s="126"/>
      <c r="BT9" s="127"/>
      <c r="BU9" s="128">
        <f t="shared" si="14"/>
        <v>0</v>
      </c>
      <c r="BV9" s="129" t="str">
        <f t="shared" si="15"/>
        <v>Torsdag</v>
      </c>
      <c r="CF9" s="131"/>
      <c r="CG9" s="131"/>
      <c r="CP9" s="132"/>
    </row>
    <row r="10" spans="2:94" s="130" customFormat="1" ht="11.25" customHeight="1" x14ac:dyDescent="0.2">
      <c r="B10" s="106"/>
      <c r="C10" s="107">
        <f t="shared" si="17"/>
        <v>43441</v>
      </c>
      <c r="D10" s="107" t="str">
        <f t="shared" si="18"/>
        <v>Fredag</v>
      </c>
      <c r="E10" s="108" t="s">
        <v>46</v>
      </c>
      <c r="F10" s="109">
        <f>IF(OR(E10=""),"",VLOOKUP(E10,[1]Arbejdstider!$B$4:$AE$78,2,))</f>
        <v>0</v>
      </c>
      <c r="G10" s="109">
        <f>IF(OR(E10=""),"",VLOOKUP(E10,[1]Arbejdstider!$B$4:$AE$78,3,))</f>
        <v>0</v>
      </c>
      <c r="H10" s="109">
        <f>IF(OR(E10=""),"",VLOOKUP(E10,[1]Arbejdstider!$B$4:$AE$78,4,))</f>
        <v>0</v>
      </c>
      <c r="I10" s="109">
        <f>IF(OR(E10=""),"",VLOOKUP(E10,[1]Arbejdstider!$B$4:$AE$78,5,))</f>
        <v>0</v>
      </c>
      <c r="J10" s="110">
        <f>IF(OR(E10=""),"",VLOOKUP(E10,[1]Arbejdstider!$B$4:$AE$78,6,))</f>
        <v>0</v>
      </c>
      <c r="K10" s="110">
        <f>IF(OR(E10=""),"",VLOOKUP(E10,[1]Arbejdstider!$B$4:$AE$78,7,))</f>
        <v>0</v>
      </c>
      <c r="L10" s="111">
        <f>IF(OR(E10=""),"",VLOOKUP(E10,[1]Arbejdstider!$B$3:$AE$78,10,))</f>
        <v>0</v>
      </c>
      <c r="M10" s="111">
        <f>IF(OR(E10=""),"",VLOOKUP(E10,[1]Arbejdstider!$B$4:$AE$78,11,))</f>
        <v>0</v>
      </c>
      <c r="N10" s="109">
        <f>IF(OR(E10=""),"",VLOOKUP(E10,[1]Arbejdstider!$B$4:$AE$78,14,))</f>
        <v>0</v>
      </c>
      <c r="O10" s="109">
        <f>IF(OR(E10=""),"",VLOOKUP(E10,[1]Arbejdstider!$B$4:$AE$78,15,))</f>
        <v>0</v>
      </c>
      <c r="P10" s="109">
        <f>IF(OR(E10=""),"",VLOOKUP(E10,[1]Arbejdstider!$B$4:$AE$78,12,))</f>
        <v>0</v>
      </c>
      <c r="Q10" s="109">
        <f>IF(OR(E10=""),"",VLOOKUP(E10,[1]Arbejdstider!$B$4:$AE$78,13,))</f>
        <v>0</v>
      </c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>
        <f>IF(OR(E10=""),"",VLOOKUP(E10,[1]Arbejdstider!$B$4:$AE$78,16,))</f>
        <v>0</v>
      </c>
      <c r="AC10" s="112">
        <f>IF(OR(E10=""),"",VLOOKUP(E10,[1]Arbejdstider!$B$4:$AE$78,17,))</f>
        <v>0</v>
      </c>
      <c r="AD10" s="112">
        <f>IF(OR(E10=""),"",VLOOKUP(E10,[1]Arbejdstider!$B$4:$AE$78,18,))</f>
        <v>0</v>
      </c>
      <c r="AE10" s="112">
        <f>IF(OR(E10=""),"",VLOOKUP(E10,[1]Arbejdstider!$B$4:$AE$78,19,))</f>
        <v>0</v>
      </c>
      <c r="AF10" s="113">
        <f>IF(OR(E10=""),"",VLOOKUP(E10,[1]Arbejdstider!$B$4:$AE$78,20,))</f>
        <v>1</v>
      </c>
      <c r="AG10" s="109">
        <f>IF(OR(E10=""),"",VLOOKUP(E10,[1]Arbejdstider!$B$4:$AE$78,21,))</f>
        <v>1</v>
      </c>
      <c r="AH10" s="109">
        <f>IF(OR(E10=""),"",VLOOKUP(E10,[1]Arbejdstider!$B$4:$AE$78,22,))</f>
        <v>0</v>
      </c>
      <c r="AI10" s="109">
        <f>IF(OR(E10=""),"",VLOOKUP(E10,[1]Arbejdstider!$B$4:$AE$78,23,))</f>
        <v>0</v>
      </c>
      <c r="AJ10" s="114">
        <f>IF(OR(E10=""),"",VLOOKUP(E10,[1]Arbejdstider!$B$4:$AE$78,20,))</f>
        <v>1</v>
      </c>
      <c r="AK10" s="110">
        <f>IF(OR(E10=""),"",VLOOKUP(E10,[1]Arbejdstider!$B$4:$AE$78,21,))</f>
        <v>1</v>
      </c>
      <c r="AL10" s="115"/>
      <c r="AM10" s="115"/>
      <c r="AN10" s="115"/>
      <c r="AO10" s="115"/>
      <c r="AP10" s="115"/>
      <c r="AQ10" s="115"/>
      <c r="AR10" s="116"/>
      <c r="AS10" s="117"/>
      <c r="AT10" s="118">
        <f>IF(OR(E10=""),"",VLOOKUP(E10,[1]Arbejdstider!$B$4:$AE$78,24,))</f>
        <v>0</v>
      </c>
      <c r="AU10" s="113">
        <f>IF(OR(E10=""),"",VLOOKUP(E10,[1]Arbejdstider!$B$4:$AE$78,22,))</f>
        <v>0</v>
      </c>
      <c r="AV10" s="113">
        <f>IF(OR(E10=""),"",VLOOKUP(E10,[1]Arbejdstider!$B$4:$AE$78,23,))</f>
        <v>0</v>
      </c>
      <c r="AW10" s="119">
        <f t="shared" si="3"/>
        <v>0</v>
      </c>
      <c r="AX10" s="120">
        <f>IF(OR($F10="",$G10=""),0,((IF($G10-MAX($F10,([1]Arbejdstider!$C$84/24))+($G10&lt;$F10)&lt;0,0,$G10-MAX($F10,([1]Arbejdstider!$C$84/24))+($G10&lt;$F10)))*24)-((IF(($G10-MAX($F10,([1]Arbejdstider!$D$84/24))+($G10&lt;$F10))&lt;0,0,($G10-MAX($F10,([1]Arbejdstider!$D$84/24))+($G10&lt;$F10)))))*24)</f>
        <v>0</v>
      </c>
      <c r="AY10" s="121">
        <f>IF(OR($F10="",$G10=""),0,((IF($G10-MAX($F10,([1]Arbejdstider!$C$85/24))+($G10&lt;$F10)&lt;0,0,$G10-MAX($F10,([1]Arbejdstider!$C$85/24))+($G10&lt;$F10)))*24)-((IF(($G10-MAX($F10,([1]Arbejdstider!$D$85/24))+($G10&lt;$F10))&lt;0,0,($G10-MAX($F10,([1]Arbejdstider!$D$85/24))+($G10&lt;$F10)))))*24)-IF(OR($AR10="",$AS10=""),0,((IF($AS10-MAX($AR10,([1]Arbejdstider!$C$85/24))+($AS10&lt;$AR10)&lt;0,0,$AS10-MAX($AR10,([1]Arbejdstider!$C$85/24))+($AS10&lt;$AR10)))*24)-((IF(($AS10-MAX($AR10,([1]Arbejdstider!$D$85/24))+($AS10&lt;$AR10))&lt;0,0,($AS10-MAX($AR10,([1]Arbejdstider!$D$85/24))+($AS10&lt;$AR10)))))*24)</f>
        <v>0</v>
      </c>
      <c r="AZ10" s="121">
        <f>IFERROR(CEILING(IF(E10="","",IF(OR($F10=0,$G10=0),0,($G10&lt;=$F10)*(1-([1]Arbejdstider!$C$86/24)+([1]Arbejdstider!$D$86/24))*24+(MIN(([1]Arbejdstider!$D$86/24),$G10)-MIN(([1]Arbejdstider!$D$86/24),$F10)+MAX(([1]Arbejdstider!$C$86/24),$G10)-MAX(([1]Arbejdstider!$C$86/24),$F10))*24)-IF(OR($AR10=0,$AS10=0),0,($AS10&lt;=$AR10)*(1-([1]Arbejdstider!$C$86/24)+([1]Arbejdstider!$D$86/24))*24+(MIN(([1]Arbejdstider!$D$86/24),$AS10)-MIN(([1]Arbejdstider!$D$86/24),$AR10)+MAX(([1]Arbejdstider!$C$86/24),$AS10)-MAX(([1]Arbejdstider!$C$86/24),$AR10))*24)+IF(OR($H10=0,$I10=0),0,($I10&lt;=$H10)*(1-([1]Arbejdstider!$C$86/24)+([1]Arbejdstider!$D$86/24))*24+(MIN(([1]Arbejdstider!$D$86/24),$I10)-MIN(([1]Arbejdstider!$D$86/24),$H10)+MAX(([1]Arbejdstider!$C$86/24),$G10)-MAX(([1]Arbejdstider!$C$86/24),$H10))*24)),0.5),"")</f>
        <v>0</v>
      </c>
      <c r="BA10" s="122">
        <f t="shared" si="4"/>
        <v>0</v>
      </c>
      <c r="BB10" s="122">
        <f t="shared" si="5"/>
        <v>0</v>
      </c>
      <c r="BC10" s="122">
        <f t="shared" si="6"/>
        <v>0</v>
      </c>
      <c r="BD10" s="123"/>
      <c r="BE10" s="124"/>
      <c r="BF10" s="122">
        <f t="shared" si="7"/>
        <v>0</v>
      </c>
      <c r="BG10" s="121">
        <f t="shared" si="16"/>
        <v>0</v>
      </c>
      <c r="BH10" s="121">
        <f t="shared" si="8"/>
        <v>0</v>
      </c>
      <c r="BI10" s="121">
        <f t="shared" si="9"/>
        <v>0</v>
      </c>
      <c r="BJ10" s="121">
        <f t="shared" si="10"/>
        <v>0</v>
      </c>
      <c r="BK10" s="121">
        <f t="shared" si="11"/>
        <v>0</v>
      </c>
      <c r="BL10" s="121">
        <f t="shared" si="12"/>
        <v>0</v>
      </c>
      <c r="BM10" s="121">
        <f t="shared" si="13"/>
        <v>0</v>
      </c>
      <c r="BN10" s="121"/>
      <c r="BO10" s="125"/>
      <c r="BP10" s="126">
        <f>IF(OR(F10=0,G10=0),0,IF(AND(WEEKDAY(C10,2)=5,G10&lt;F10,G10&gt;(6/24)),(G10-MAX(F10,(6/24))+(F10&gt;G10))*24-7,IF(WEEKDAY(C10,2)=6,(G10-MAX(F10,(6/24))+(F10&gt;G10))*24,IF(WEEKDAY(C10,2)=7,IF(F10&gt;G10,([1]Arbejdstider!H$87-F10)*24,IF(F10&lt;G10,(G10-F10)*24)),0))))</f>
        <v>0</v>
      </c>
      <c r="BQ10" s="126">
        <f>IF(OR(H10=0,I10=0),0,IF(AND(WEEKDAY(C10,2)=5,I10&lt;H10,I10&gt;(6/24)),(I10-MAX(H10,(6/24))+(H10&gt;I10))*24-7,IF(WEEKDAY(C10,2)=6,(I10-MAX(H10,(6/24))+(H10&gt;I10))*24,IF(WEEKDAY(C10,2)=7,IF(H10&gt;I10,([1]Arbejdstider!H$87-H10)*24,IF(H10&lt;I10,(I10-H10)*24)),""))))</f>
        <v>0</v>
      </c>
      <c r="BR10" s="126"/>
      <c r="BS10" s="126"/>
      <c r="BT10" s="127"/>
      <c r="BU10" s="128">
        <f t="shared" si="14"/>
        <v>0</v>
      </c>
      <c r="BV10" s="129" t="str">
        <f t="shared" si="15"/>
        <v>Fredag</v>
      </c>
      <c r="CF10" s="131"/>
      <c r="CG10" s="131"/>
      <c r="CP10" s="132"/>
    </row>
    <row r="11" spans="2:94" s="130" customFormat="1" x14ac:dyDescent="0.2">
      <c r="B11" s="106"/>
      <c r="C11" s="107">
        <f t="shared" si="17"/>
        <v>43442</v>
      </c>
      <c r="D11" s="107" t="str">
        <f t="shared" si="18"/>
        <v>Lørdag</v>
      </c>
      <c r="E11" s="108" t="s">
        <v>47</v>
      </c>
      <c r="F11" s="109">
        <f>IF(OR(E11=""),"",VLOOKUP(E11,[1]Arbejdstider!$B$4:$AE$78,2,))</f>
        <v>0</v>
      </c>
      <c r="G11" s="109">
        <f>IF(OR(E11=""),"",VLOOKUP(E11,[1]Arbejdstider!$B$4:$AE$78,3,))</f>
        <v>0</v>
      </c>
      <c r="H11" s="109">
        <f>IF(OR(E11=""),"",VLOOKUP(E11,[1]Arbejdstider!$B$4:$AE$78,4,))</f>
        <v>0.95833333333333337</v>
      </c>
      <c r="I11" s="109">
        <f>IF(OR(E11=""),"",VLOOKUP(E11,[1]Arbejdstider!$B$4:$AE$78,5,))</f>
        <v>0.30208333333333331</v>
      </c>
      <c r="J11" s="110">
        <f>IF(OR(E11=""),"",VLOOKUP(E11,[1]Arbejdstider!$B$4:$AE$78,6,))</f>
        <v>0</v>
      </c>
      <c r="K11" s="110">
        <f>IF(OR(E11=""),"",VLOOKUP(E11,[1]Arbejdstider!$B$4:$AE$78,7,))</f>
        <v>0</v>
      </c>
      <c r="L11" s="111">
        <f>IF(OR(E11=""),"",VLOOKUP(E11,[1]Arbejdstider!$B$3:$AE$78,10,))</f>
        <v>0</v>
      </c>
      <c r="M11" s="111">
        <f>IF(OR(E11=""),"",VLOOKUP(E11,[1]Arbejdstider!$B$4:$AE$78,11,))</f>
        <v>0</v>
      </c>
      <c r="N11" s="109">
        <f>IF(OR(E11=""),"",VLOOKUP(E11,[1]Arbejdstider!$B$4:$AE$78,14,))</f>
        <v>0</v>
      </c>
      <c r="O11" s="109">
        <f>IF(OR(E11=""),"",VLOOKUP(E11,[1]Arbejdstider!$B$4:$AE$78,15,))</f>
        <v>0</v>
      </c>
      <c r="P11" s="109">
        <f>IF(OR(E11=""),"",VLOOKUP(E11,[1]Arbejdstider!$B$4:$AE$78,12,))</f>
        <v>0</v>
      </c>
      <c r="Q11" s="109">
        <f>IF(OR(E11=""),"",VLOOKUP(E11,[1]Arbejdstider!$B$4:$AE$78,13,))</f>
        <v>0</v>
      </c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>
        <f>IF(OR(E11=""),"",VLOOKUP(E11,[1]Arbejdstider!$B$4:$AE$78,16,))</f>
        <v>0</v>
      </c>
      <c r="AC11" s="112">
        <f>IF(OR(E11=""),"",VLOOKUP(E11,[1]Arbejdstider!$B$4:$AE$78,17,))</f>
        <v>0</v>
      </c>
      <c r="AD11" s="112">
        <f>IF(OR(E11=""),"",VLOOKUP(E11,[1]Arbejdstider!$B$4:$AE$78,18,))</f>
        <v>0</v>
      </c>
      <c r="AE11" s="112">
        <f>IF(OR(E11=""),"",VLOOKUP(E11,[1]Arbejdstider!$B$4:$AE$78,19,))</f>
        <v>0</v>
      </c>
      <c r="AF11" s="113">
        <f>IF(OR(E11=""),"",VLOOKUP(E11,[1]Arbejdstider!$B$4:$AE$78,20,))</f>
        <v>1</v>
      </c>
      <c r="AG11" s="109">
        <f>IF(OR(E11=""),"",VLOOKUP(E11,[1]Arbejdstider!$B$4:$AE$78,21,))</f>
        <v>0.95833333333333337</v>
      </c>
      <c r="AH11" s="109">
        <f>IF(OR(E11=""),"",VLOOKUP(E11,[1]Arbejdstider!$B$4:$AE$78,22,))</f>
        <v>0</v>
      </c>
      <c r="AI11" s="109">
        <f>IF(OR(E11=""),"",VLOOKUP(E11,[1]Arbejdstider!$B$4:$AE$78,23,))</f>
        <v>0</v>
      </c>
      <c r="AJ11" s="114">
        <f>IF(OR(E11=""),"",VLOOKUP(E11,[1]Arbejdstider!$B$4:$AE$78,20,))</f>
        <v>1</v>
      </c>
      <c r="AK11" s="110">
        <f>IF(OR(E11=""),"",VLOOKUP(E11,[1]Arbejdstider!$B$4:$AE$78,21,))</f>
        <v>0.95833333333333337</v>
      </c>
      <c r="AL11" s="115"/>
      <c r="AM11" s="115"/>
      <c r="AN11" s="115"/>
      <c r="AO11" s="115"/>
      <c r="AP11" s="115"/>
      <c r="AQ11" s="115"/>
      <c r="AR11" s="116"/>
      <c r="AS11" s="117"/>
      <c r="AT11" s="118">
        <f>IF(OR(E11=""),"",VLOOKUP(E11,[1]Arbejdstider!$B$4:$AE$78,24,))</f>
        <v>0.95833333333333337</v>
      </c>
      <c r="AU11" s="113">
        <f>IF(OR(E11=""),"",VLOOKUP(E11,[1]Arbejdstider!$B$4:$AE$78,22,))</f>
        <v>0</v>
      </c>
      <c r="AV11" s="113">
        <f>IF(OR(E11=""),"",VLOOKUP(E11,[1]Arbejdstider!$B$4:$AE$78,23,))</f>
        <v>0</v>
      </c>
      <c r="AW11" s="119">
        <f t="shared" si="3"/>
        <v>0.34375</v>
      </c>
      <c r="AX11" s="120">
        <f>IF(OR($F11="",$G11=""),0,((IF($G11-MAX($F11,([1]Arbejdstider!$C$84/24))+($G11&lt;$F11)&lt;0,0,$G11-MAX($F11,([1]Arbejdstider!$C$84/24))+($G11&lt;$F11)))*24)-((IF(($G11-MAX($F11,([1]Arbejdstider!$D$84/24))+($G11&lt;$F11))&lt;0,0,($G11-MAX($F11,([1]Arbejdstider!$D$84/24))+($G11&lt;$F11)))))*24)</f>
        <v>0</v>
      </c>
      <c r="AY11" s="121">
        <f>IF(OR($F11="",$G11=""),0,((IF($G11-MAX($F11,([1]Arbejdstider!$C$85/24))+($G11&lt;$F11)&lt;0,0,$G11-MAX($F11,([1]Arbejdstider!$C$85/24))+($G11&lt;$F11)))*24)-((IF(($G11-MAX($F11,([1]Arbejdstider!$D$85/24))+($G11&lt;$F11))&lt;0,0,($G11-MAX($F11,([1]Arbejdstider!$D$85/24))+($G11&lt;$F11)))))*24)-IF(OR($AR11="",$AS11=""),0,((IF($AS11-MAX($AR11,([1]Arbejdstider!$C$85/24))+($AS11&lt;$AR11)&lt;0,0,$AS11-MAX($AR11,([1]Arbejdstider!$C$85/24))+($AS11&lt;$AR11)))*24)-((IF(($AS11-MAX($AR11,([1]Arbejdstider!$D$85/24))+($AS11&lt;$AR11))&lt;0,0,($AS11-MAX($AR11,([1]Arbejdstider!$D$85/24))+($AS11&lt;$AR11)))))*24)</f>
        <v>0</v>
      </c>
      <c r="AZ11" s="121">
        <f>IFERROR(CEILING(IF(E11="","",IF(OR($F11=0,$G11=0),0,($G11&lt;=$F11)*(1-([1]Arbejdstider!$C$86/24)+([1]Arbejdstider!$D$86/24))*24+(MIN(([1]Arbejdstider!$D$86/24),$G11)-MIN(([1]Arbejdstider!$D$86/24),$F11)+MAX(([1]Arbejdstider!$C$86/24),$G11)-MAX(([1]Arbejdstider!$C$86/24),$F11))*24)-IF(OR($AR11=0,$AS11=0),0,($AS11&lt;=$AR11)*(1-([1]Arbejdstider!$C$86/24)+([1]Arbejdstider!$D$86/24))*24+(MIN(([1]Arbejdstider!$D$86/24),$AS11)-MIN(([1]Arbejdstider!$D$86/24),$AR11)+MAX(([1]Arbejdstider!$C$86/24),$AS11)-MAX(([1]Arbejdstider!$C$86/24),$AR11))*24)+IF(OR($H11=0,$I11=0),0,($I11&lt;=$H11)*(1-([1]Arbejdstider!$C$86/24)+([1]Arbejdstider!$D$86/24))*24+(MIN(([1]Arbejdstider!$D$86/24),$I11)-MIN(([1]Arbejdstider!$D$86/24),$H11)+MAX(([1]Arbejdstider!$C$86/24),$G11)-MAX(([1]Arbejdstider!$C$86/24),$H11))*24)),0.5),"")</f>
        <v>7</v>
      </c>
      <c r="BA11" s="122">
        <f t="shared" si="4"/>
        <v>0</v>
      </c>
      <c r="BB11" s="122">
        <f t="shared" si="5"/>
        <v>0</v>
      </c>
      <c r="BC11" s="122">
        <f t="shared" si="6"/>
        <v>0</v>
      </c>
      <c r="BD11" s="123"/>
      <c r="BE11" s="124"/>
      <c r="BF11" s="122">
        <f t="shared" si="7"/>
        <v>0</v>
      </c>
      <c r="BG11" s="121">
        <f t="shared" si="16"/>
        <v>8.5</v>
      </c>
      <c r="BH11" s="121">
        <f t="shared" si="8"/>
        <v>0</v>
      </c>
      <c r="BI11" s="121">
        <f t="shared" si="9"/>
        <v>0</v>
      </c>
      <c r="BJ11" s="121">
        <f t="shared" si="10"/>
        <v>0</v>
      </c>
      <c r="BK11" s="121">
        <f t="shared" si="11"/>
        <v>0</v>
      </c>
      <c r="BL11" s="121">
        <f t="shared" si="12"/>
        <v>0</v>
      </c>
      <c r="BM11" s="121">
        <f t="shared" si="13"/>
        <v>0</v>
      </c>
      <c r="BN11" s="121"/>
      <c r="BO11" s="125"/>
      <c r="BP11" s="126">
        <f>IF(OR(F11=0,G11=0),0,IF(AND(WEEKDAY(C11,2)=5,G11&lt;F11,G11&gt;(6/24)),(G11-MAX(F11,(6/24))+(F11&gt;G11))*24-7,IF(WEEKDAY(C11,2)=6,(G11-MAX(F11,(6/24))+(F11&gt;G11))*24,IF(WEEKDAY(C11,2)=7,IF(F11&gt;G11,([1]Arbejdstider!H$87-F11)*24,IF(F11&lt;G11,(G11-F11)*24)),0))))</f>
        <v>0</v>
      </c>
      <c r="BQ11" s="126">
        <f>IF(OR(H11=0,I11=0),0,IF(AND(WEEKDAY(C11,2)=5,I11&lt;H11,I11&gt;(6/24)),(I11-MAX(H11,(6/24))+(H11&gt;I11))*24-7,IF(WEEKDAY(C11,2)=6,(I11-MAX(H11,(6/24))+(H11&gt;I11))*24,IF(WEEKDAY(C11,2)=7,IF(H11&gt;I11,([1]Arbejdstider!H$87-H11)*24,IF(H11&lt;I11,(I11-H11)*24)),""))))</f>
        <v>8.25</v>
      </c>
      <c r="BR11" s="126"/>
      <c r="BS11" s="126"/>
      <c r="BT11" s="127"/>
      <c r="BU11" s="128">
        <f t="shared" si="14"/>
        <v>0</v>
      </c>
      <c r="BV11" s="129" t="str">
        <f t="shared" si="15"/>
        <v>Lørdag</v>
      </c>
      <c r="CF11" s="131"/>
      <c r="CG11" s="131"/>
      <c r="CP11" s="132"/>
    </row>
    <row r="12" spans="2:94" s="130" customFormat="1" ht="11.25" customHeight="1" x14ac:dyDescent="0.2">
      <c r="B12" s="106"/>
      <c r="C12" s="107">
        <f t="shared" si="17"/>
        <v>43443</v>
      </c>
      <c r="D12" s="107" t="str">
        <f t="shared" si="18"/>
        <v>Søndag</v>
      </c>
      <c r="E12" s="108" t="s">
        <v>48</v>
      </c>
      <c r="F12" s="109">
        <f>IF(OR(E12=""),"",VLOOKUP(E12,[1]Arbejdstider!$B$4:$AE$78,2,))</f>
        <v>0</v>
      </c>
      <c r="G12" s="109">
        <f>IF(OR(E12=""),"",VLOOKUP(E12,[1]Arbejdstider!$B$4:$AE$78,3,))</f>
        <v>0</v>
      </c>
      <c r="H12" s="109">
        <f>IF(OR(E12=""),"",VLOOKUP(E12,[1]Arbejdstider!$B$4:$AE$78,4,))</f>
        <v>0.95833333333333337</v>
      </c>
      <c r="I12" s="109">
        <f>IF(OR(E12=""),"",VLOOKUP(E12,[1]Arbejdstider!$B$4:$AE$78,5,))</f>
        <v>0.30208333333333331</v>
      </c>
      <c r="J12" s="110">
        <f>IF(OR(E12=""),"",VLOOKUP(E12,[1]Arbejdstider!$B$4:$AE$78,6,))</f>
        <v>0</v>
      </c>
      <c r="K12" s="110">
        <f>IF(OR(E12=""),"",VLOOKUP(E12,[1]Arbejdstider!$B$4:$AE$78,7,))</f>
        <v>0</v>
      </c>
      <c r="L12" s="111">
        <f>IF(OR(E12=""),"",VLOOKUP(E12,[1]Arbejdstider!$B$3:$AE$78,10,))</f>
        <v>0</v>
      </c>
      <c r="M12" s="111">
        <f>IF(OR(E12=""),"",VLOOKUP(E12,[1]Arbejdstider!$B$4:$AE$78,11,))</f>
        <v>0</v>
      </c>
      <c r="N12" s="109">
        <f>IF(OR(E12=""),"",VLOOKUP(E12,[1]Arbejdstider!$B$4:$AE$78,14,))</f>
        <v>0</v>
      </c>
      <c r="O12" s="109">
        <f>IF(OR(E12=""),"",VLOOKUP(E12,[1]Arbejdstider!$B$4:$AE$78,15,))</f>
        <v>0</v>
      </c>
      <c r="P12" s="109">
        <f>IF(OR(E12=""),"",VLOOKUP(E12,[1]Arbejdstider!$B$4:$AE$78,12,))</f>
        <v>0</v>
      </c>
      <c r="Q12" s="109">
        <f>IF(OR(E12=""),"",VLOOKUP(E12,[1]Arbejdstider!$B$4:$AE$78,13,))</f>
        <v>0</v>
      </c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>
        <f>IF(OR(E12=""),"",VLOOKUP(E12,[1]Arbejdstider!$B$4:$AE$78,16,))</f>
        <v>0</v>
      </c>
      <c r="AC12" s="112">
        <f>IF(OR(E12=""),"",VLOOKUP(E12,[1]Arbejdstider!$B$4:$AE$78,17,))</f>
        <v>0</v>
      </c>
      <c r="AD12" s="112">
        <f>IF(OR(E12=""),"",VLOOKUP(E12,[1]Arbejdstider!$B$4:$AE$78,18,))</f>
        <v>0</v>
      </c>
      <c r="AE12" s="112">
        <f>IF(OR(E12=""),"",VLOOKUP(E12,[1]Arbejdstider!$B$4:$AE$78,19,))</f>
        <v>0</v>
      </c>
      <c r="AF12" s="113">
        <f>IF(OR(E12=""),"",VLOOKUP(E12,[1]Arbejdstider!$B$4:$AE$78,20,))</f>
        <v>1</v>
      </c>
      <c r="AG12" s="109">
        <f>IF(OR(E12=""),"",VLOOKUP(E12,[1]Arbejdstider!$B$4:$AE$78,21,))</f>
        <v>0.95833333333333337</v>
      </c>
      <c r="AH12" s="109">
        <f>IF(OR(E12=""),"",VLOOKUP(E12,[1]Arbejdstider!$B$4:$AE$78,22,))</f>
        <v>0</v>
      </c>
      <c r="AI12" s="109">
        <f>IF(OR(E12=""),"",VLOOKUP(E12,[1]Arbejdstider!$B$4:$AE$78,23,))</f>
        <v>0</v>
      </c>
      <c r="AJ12" s="114">
        <f>IF(OR(E12=""),"",VLOOKUP(E12,[1]Arbejdstider!$B$4:$AE$78,20,))</f>
        <v>1</v>
      </c>
      <c r="AK12" s="110">
        <f>IF(OR(E12=""),"",VLOOKUP(E12,[1]Arbejdstider!$B$4:$AE$78,21,))</f>
        <v>0.95833333333333337</v>
      </c>
      <c r="AL12" s="115"/>
      <c r="AM12" s="115"/>
      <c r="AN12" s="115"/>
      <c r="AO12" s="115"/>
      <c r="AP12" s="115"/>
      <c r="AQ12" s="115"/>
      <c r="AR12" s="116"/>
      <c r="AS12" s="117"/>
      <c r="AT12" s="118">
        <f>IF(OR(E12=""),"",VLOOKUP(E12,[1]Arbejdstider!$B$4:$AE$78,24,))</f>
        <v>0.95833333333333337</v>
      </c>
      <c r="AU12" s="113">
        <f>IF(OR(E12=""),"",VLOOKUP(E12,[1]Arbejdstider!$B$4:$AE$78,22,))</f>
        <v>0</v>
      </c>
      <c r="AV12" s="113">
        <f>IF(OR(E12=""),"",VLOOKUP(E12,[1]Arbejdstider!$B$4:$AE$78,23,))</f>
        <v>0</v>
      </c>
      <c r="AW12" s="119">
        <f t="shared" si="3"/>
        <v>0.34375</v>
      </c>
      <c r="AX12" s="120">
        <f>IF(OR($F12="",$G12=""),0,((IF($G12-MAX($F12,([1]Arbejdstider!$C$84/24))+($G12&lt;$F12)&lt;0,0,$G12-MAX($F12,([1]Arbejdstider!$C$84/24))+($G12&lt;$F12)))*24)-((IF(($G12-MAX($F12,([1]Arbejdstider!$D$84/24))+($G12&lt;$F12))&lt;0,0,($G12-MAX($F12,([1]Arbejdstider!$D$84/24))+($G12&lt;$F12)))))*24)</f>
        <v>0</v>
      </c>
      <c r="AY12" s="121">
        <f>IF(OR($F12="",$G12=""),0,((IF($G12-MAX($F12,([1]Arbejdstider!$C$85/24))+($G12&lt;$F12)&lt;0,0,$G12-MAX($F12,([1]Arbejdstider!$C$85/24))+($G12&lt;$F12)))*24)-((IF(($G12-MAX($F12,([1]Arbejdstider!$D$85/24))+($G12&lt;$F12))&lt;0,0,($G12-MAX($F12,([1]Arbejdstider!$D$85/24))+($G12&lt;$F12)))))*24)-IF(OR($AR12="",$AS12=""),0,((IF($AS12-MAX($AR12,([1]Arbejdstider!$C$85/24))+($AS12&lt;$AR12)&lt;0,0,$AS12-MAX($AR12,([1]Arbejdstider!$C$85/24))+($AS12&lt;$AR12)))*24)-((IF(($AS12-MAX($AR12,([1]Arbejdstider!$D$85/24))+($AS12&lt;$AR12))&lt;0,0,($AS12-MAX($AR12,([1]Arbejdstider!$D$85/24))+($AS12&lt;$AR12)))))*24)</f>
        <v>0</v>
      </c>
      <c r="AZ12" s="121">
        <f>IFERROR(CEILING(IF(E12="","",IF(OR($F12=0,$G12=0),0,($G12&lt;=$F12)*(1-([1]Arbejdstider!$C$86/24)+([1]Arbejdstider!$D$86/24))*24+(MIN(([1]Arbejdstider!$D$86/24),$G12)-MIN(([1]Arbejdstider!$D$86/24),$F12)+MAX(([1]Arbejdstider!$C$86/24),$G12)-MAX(([1]Arbejdstider!$C$86/24),$F12))*24)-IF(OR($AR12=0,$AS12=0),0,($AS12&lt;=$AR12)*(1-([1]Arbejdstider!$C$86/24)+([1]Arbejdstider!$D$86/24))*24+(MIN(([1]Arbejdstider!$D$86/24),$AS12)-MIN(([1]Arbejdstider!$D$86/24),$AR12)+MAX(([1]Arbejdstider!$C$86/24),$AS12)-MAX(([1]Arbejdstider!$C$86/24),$AR12))*24)+IF(OR($H12=0,$I12=0),0,($I12&lt;=$H12)*(1-([1]Arbejdstider!$C$86/24)+([1]Arbejdstider!$D$86/24))*24+(MIN(([1]Arbejdstider!$D$86/24),$I12)-MIN(([1]Arbejdstider!$D$86/24),$H12)+MAX(([1]Arbejdstider!$C$86/24),$G12)-MAX(([1]Arbejdstider!$C$86/24),$H12))*24)),0.5),"")</f>
        <v>7</v>
      </c>
      <c r="BA12" s="122">
        <f t="shared" si="4"/>
        <v>0</v>
      </c>
      <c r="BB12" s="122">
        <f t="shared" si="5"/>
        <v>0</v>
      </c>
      <c r="BC12" s="122">
        <f t="shared" si="6"/>
        <v>0</v>
      </c>
      <c r="BD12" s="123"/>
      <c r="BE12" s="124"/>
      <c r="BF12" s="122">
        <f t="shared" si="7"/>
        <v>0</v>
      </c>
      <c r="BG12" s="121">
        <f t="shared" si="16"/>
        <v>1</v>
      </c>
      <c r="BH12" s="121">
        <f t="shared" si="8"/>
        <v>0</v>
      </c>
      <c r="BI12" s="121">
        <f t="shared" si="9"/>
        <v>0</v>
      </c>
      <c r="BJ12" s="121">
        <f t="shared" si="10"/>
        <v>0</v>
      </c>
      <c r="BK12" s="121">
        <f t="shared" si="11"/>
        <v>0</v>
      </c>
      <c r="BL12" s="121">
        <f t="shared" si="12"/>
        <v>0</v>
      </c>
      <c r="BM12" s="121">
        <f t="shared" si="13"/>
        <v>0</v>
      </c>
      <c r="BN12" s="121"/>
      <c r="BO12" s="125"/>
      <c r="BP12" s="126">
        <f>IF(OR(F12=0,G12=0),0,IF(AND(WEEKDAY(C12,2)=5,G12&lt;F12,G12&gt;(6/24)),(G12-MAX(F12,(6/24))+(F12&gt;G12))*24-7,IF(WEEKDAY(C12,2)=6,(G12-MAX(F12,(6/24))+(F12&gt;G12))*24,IF(WEEKDAY(C12,2)=7,IF(F12&gt;G12,([1]Arbejdstider!H$87-F12)*24,IF(F12&lt;G12,(G12-F12)*24)),0))))</f>
        <v>0</v>
      </c>
      <c r="BQ12" s="126">
        <f>IF(OR(H12=0,I12=0),0,IF(AND(WEEKDAY(C12,2)=5,I12&lt;H12,I12&gt;(6/24)),(I12-MAX(H12,(6/24))+(H12&gt;I12))*24-7,IF(WEEKDAY(C12,2)=6,(I12-MAX(H12,(6/24))+(H12&gt;I12))*24,IF(WEEKDAY(C12,2)=7,IF(H12&gt;I12,([1]Arbejdstider!H$87-H12)*24,IF(H12&lt;I12,(I12-H12)*24)),""))))</f>
        <v>0.99999999999999911</v>
      </c>
      <c r="BR12" s="126"/>
      <c r="BS12" s="126"/>
      <c r="BT12" s="127"/>
      <c r="BU12" s="128">
        <f t="shared" si="14"/>
        <v>0</v>
      </c>
      <c r="BV12" s="129" t="str">
        <f t="shared" si="15"/>
        <v>Søndag</v>
      </c>
      <c r="CF12" s="131"/>
      <c r="CG12" s="131"/>
      <c r="CP12" s="132"/>
    </row>
    <row r="13" spans="2:94" s="130" customFormat="1" x14ac:dyDescent="0.2">
      <c r="B13" s="106"/>
      <c r="C13" s="107">
        <f t="shared" si="17"/>
        <v>43444</v>
      </c>
      <c r="D13" s="107" t="str">
        <f t="shared" si="18"/>
        <v>Mandag</v>
      </c>
      <c r="E13" s="108" t="s">
        <v>48</v>
      </c>
      <c r="F13" s="109">
        <f>IF(OR(E13=""),"",VLOOKUP(E13,[1]Arbejdstider!$B$4:$AE$78,2,))</f>
        <v>0</v>
      </c>
      <c r="G13" s="109">
        <f>IF(OR(E13=""),"",VLOOKUP(E13,[1]Arbejdstider!$B$4:$AE$78,3,))</f>
        <v>0</v>
      </c>
      <c r="H13" s="109">
        <f>IF(OR(E13=""),"",VLOOKUP(E13,[1]Arbejdstider!$B$4:$AE$78,4,))</f>
        <v>0.95833333333333337</v>
      </c>
      <c r="I13" s="109">
        <f>IF(OR(E13=""),"",VLOOKUP(E13,[1]Arbejdstider!$B$4:$AE$78,5,))</f>
        <v>0.30208333333333331</v>
      </c>
      <c r="J13" s="110">
        <f>IF(OR(E13=""),"",VLOOKUP(E13,[1]Arbejdstider!$B$4:$AE$78,6,))</f>
        <v>0</v>
      </c>
      <c r="K13" s="110">
        <f>IF(OR(E13=""),"",VLOOKUP(E13,[1]Arbejdstider!$B$4:$AE$78,7,))</f>
        <v>0</v>
      </c>
      <c r="L13" s="111">
        <f>IF(OR(E13=""),"",VLOOKUP(E13,[1]Arbejdstider!$B$3:$AE$78,10,))</f>
        <v>0</v>
      </c>
      <c r="M13" s="111">
        <f>IF(OR(E13=""),"",VLOOKUP(E13,[1]Arbejdstider!$B$4:$AE$78,11,))</f>
        <v>0</v>
      </c>
      <c r="N13" s="109">
        <f>IF(OR(E13=""),"",VLOOKUP(E13,[1]Arbejdstider!$B$4:$AE$78,14,))</f>
        <v>0</v>
      </c>
      <c r="O13" s="109">
        <f>IF(OR(E13=""),"",VLOOKUP(E13,[1]Arbejdstider!$B$4:$AE$78,15,))</f>
        <v>0</v>
      </c>
      <c r="P13" s="109">
        <f>IF(OR(E13=""),"",VLOOKUP(E13,[1]Arbejdstider!$B$4:$AE$78,12,))</f>
        <v>0</v>
      </c>
      <c r="Q13" s="109">
        <f>IF(OR(E13=""),"",VLOOKUP(E13,[1]Arbejdstider!$B$4:$AE$78,13,))</f>
        <v>0</v>
      </c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>
        <f>IF(OR(E13=""),"",VLOOKUP(E13,[1]Arbejdstider!$B$4:$AE$78,16,))</f>
        <v>0</v>
      </c>
      <c r="AC13" s="112">
        <f>IF(OR(E13=""),"",VLOOKUP(E13,[1]Arbejdstider!$B$4:$AE$78,17,))</f>
        <v>0</v>
      </c>
      <c r="AD13" s="112">
        <f>IF(OR(E13=""),"",VLOOKUP(E13,[1]Arbejdstider!$B$4:$AE$78,18,))</f>
        <v>0</v>
      </c>
      <c r="AE13" s="112">
        <f>IF(OR(E13=""),"",VLOOKUP(E13,[1]Arbejdstider!$B$4:$AE$78,19,))</f>
        <v>0</v>
      </c>
      <c r="AF13" s="113">
        <f>IF(OR(E13=""),"",VLOOKUP(E13,[1]Arbejdstider!$B$4:$AE$78,20,))</f>
        <v>1</v>
      </c>
      <c r="AG13" s="109">
        <f>IF(OR(E13=""),"",VLOOKUP(E13,[1]Arbejdstider!$B$4:$AE$78,21,))</f>
        <v>0.95833333333333337</v>
      </c>
      <c r="AH13" s="109">
        <f>IF(OR(E13=""),"",VLOOKUP(E13,[1]Arbejdstider!$B$4:$AE$78,22,))</f>
        <v>0</v>
      </c>
      <c r="AI13" s="109">
        <f>IF(OR(E13=""),"",VLOOKUP(E13,[1]Arbejdstider!$B$4:$AE$78,23,))</f>
        <v>0</v>
      </c>
      <c r="AJ13" s="114">
        <f>IF(OR(E13=""),"",VLOOKUP(E13,[1]Arbejdstider!$B$4:$AE$78,20,))</f>
        <v>1</v>
      </c>
      <c r="AK13" s="110">
        <f>IF(OR(E13=""),"",VLOOKUP(E13,[1]Arbejdstider!$B$4:$AE$78,21,))</f>
        <v>0.95833333333333337</v>
      </c>
      <c r="AL13" s="115"/>
      <c r="AM13" s="115"/>
      <c r="AN13" s="115"/>
      <c r="AO13" s="115"/>
      <c r="AP13" s="115"/>
      <c r="AQ13" s="115"/>
      <c r="AR13" s="116"/>
      <c r="AS13" s="117"/>
      <c r="AT13" s="118">
        <f>IF(OR(E13=""),"",VLOOKUP(E13,[1]Arbejdstider!$B$4:$AE$78,24,))</f>
        <v>0.95833333333333337</v>
      </c>
      <c r="AU13" s="113">
        <f>IF(OR(E13=""),"",VLOOKUP(E13,[1]Arbejdstider!$B$4:$AE$78,22,))</f>
        <v>0</v>
      </c>
      <c r="AV13" s="113">
        <f>IF(OR(E13=""),"",VLOOKUP(E13,[1]Arbejdstider!$B$4:$AE$78,23,))</f>
        <v>0</v>
      </c>
      <c r="AW13" s="119">
        <f t="shared" si="3"/>
        <v>0.34375</v>
      </c>
      <c r="AX13" s="120">
        <f>IF(OR($F13="",$G13=""),0,((IF($G13-MAX($F13,([1]Arbejdstider!$C$84/24))+($G13&lt;$F13)&lt;0,0,$G13-MAX($F13,([1]Arbejdstider!$C$84/24))+($G13&lt;$F13)))*24)-((IF(($G13-MAX($F13,([1]Arbejdstider!$D$84/24))+($G13&lt;$F13))&lt;0,0,($G13-MAX($F13,([1]Arbejdstider!$D$84/24))+($G13&lt;$F13)))))*24)</f>
        <v>0</v>
      </c>
      <c r="AY13" s="121">
        <f>IF(OR($F13="",$G13=""),0,((IF($G13-MAX($F13,([1]Arbejdstider!$C$85/24))+($G13&lt;$F13)&lt;0,0,$G13-MAX($F13,([1]Arbejdstider!$C$85/24))+($G13&lt;$F13)))*24)-((IF(($G13-MAX($F13,([1]Arbejdstider!$D$85/24))+($G13&lt;$F13))&lt;0,0,($G13-MAX($F13,([1]Arbejdstider!$D$85/24))+($G13&lt;$F13)))))*24)-IF(OR($AR13="",$AS13=""),0,((IF($AS13-MAX($AR13,([1]Arbejdstider!$C$85/24))+($AS13&lt;$AR13)&lt;0,0,$AS13-MAX($AR13,([1]Arbejdstider!$C$85/24))+($AS13&lt;$AR13)))*24)-((IF(($AS13-MAX($AR13,([1]Arbejdstider!$D$85/24))+($AS13&lt;$AR13))&lt;0,0,($AS13-MAX($AR13,([1]Arbejdstider!$D$85/24))+($AS13&lt;$AR13)))))*24)</f>
        <v>0</v>
      </c>
      <c r="AZ13" s="121">
        <f>IFERROR(CEILING(IF(E13="","",IF(OR($F13=0,$G13=0),0,($G13&lt;=$F13)*(1-([1]Arbejdstider!$C$86/24)+([1]Arbejdstider!$D$86/24))*24+(MIN(([1]Arbejdstider!$D$86/24),$G13)-MIN(([1]Arbejdstider!$D$86/24),$F13)+MAX(([1]Arbejdstider!$C$86/24),$G13)-MAX(([1]Arbejdstider!$C$86/24),$F13))*24)-IF(OR($AR13=0,$AS13=0),0,($AS13&lt;=$AR13)*(1-([1]Arbejdstider!$C$86/24)+([1]Arbejdstider!$D$86/24))*24+(MIN(([1]Arbejdstider!$D$86/24),$AS13)-MIN(([1]Arbejdstider!$D$86/24),$AR13)+MAX(([1]Arbejdstider!$C$86/24),$AS13)-MAX(([1]Arbejdstider!$C$86/24),$AR13))*24)+IF(OR($H13=0,$I13=0),0,($I13&lt;=$H13)*(1-([1]Arbejdstider!$C$86/24)+([1]Arbejdstider!$D$86/24))*24+(MIN(([1]Arbejdstider!$D$86/24),$I13)-MIN(([1]Arbejdstider!$D$86/24),$H13)+MAX(([1]Arbejdstider!$C$86/24),$G13)-MAX(([1]Arbejdstider!$C$86/24),$H13))*24)),0.5),"")</f>
        <v>7</v>
      </c>
      <c r="BA13" s="122">
        <f t="shared" si="4"/>
        <v>0</v>
      </c>
      <c r="BB13" s="122">
        <f t="shared" si="5"/>
        <v>0</v>
      </c>
      <c r="BC13" s="122">
        <f t="shared" si="6"/>
        <v>0</v>
      </c>
      <c r="BD13" s="123"/>
      <c r="BE13" s="124"/>
      <c r="BF13" s="122">
        <f t="shared" si="7"/>
        <v>0</v>
      </c>
      <c r="BG13" s="121" t="str">
        <f t="shared" si="16"/>
        <v/>
      </c>
      <c r="BH13" s="121">
        <f t="shared" si="8"/>
        <v>0</v>
      </c>
      <c r="BI13" s="121">
        <f t="shared" si="9"/>
        <v>0</v>
      </c>
      <c r="BJ13" s="121">
        <f t="shared" si="10"/>
        <v>0</v>
      </c>
      <c r="BK13" s="121">
        <f t="shared" si="11"/>
        <v>0</v>
      </c>
      <c r="BL13" s="121">
        <f t="shared" si="12"/>
        <v>0</v>
      </c>
      <c r="BM13" s="121">
        <f t="shared" si="13"/>
        <v>0</v>
      </c>
      <c r="BN13" s="121"/>
      <c r="BO13" s="125">
        <f>SUM(AW7:AW13)</f>
        <v>2.0625</v>
      </c>
      <c r="BP13" s="126">
        <f>IF(OR(F13=0,G13=0),0,IF(AND(WEEKDAY(C13,2)=5,G13&lt;F13,G13&gt;(6/24)),(G13-MAX(F13,(6/24))+(F13&gt;G13))*24-7,IF(WEEKDAY(C13,2)=6,(G13-MAX(F13,(6/24))+(F13&gt;G13))*24,IF(WEEKDAY(C13,2)=7,IF(F13&gt;G13,([1]Arbejdstider!H$87-F13)*24,IF(F13&lt;G13,(G13-F13)*24)),0))))</f>
        <v>0</v>
      </c>
      <c r="BQ13" s="126" t="str">
        <f>IF(OR(H13=0,I13=0),0,IF(AND(WEEKDAY(C13,2)=5,I13&lt;H13,I13&gt;(6/24)),(I13-MAX(H13,(6/24))+(H13&gt;I13))*24-7,IF(WEEKDAY(C13,2)=6,(I13-MAX(H13,(6/24))+(H13&gt;I13))*24,IF(WEEKDAY(C13,2)=7,IF(H13&gt;I13,([1]Arbejdstider!H$87-H13)*24,IF(H13&lt;I13,(I13-H13)*24)),""))))</f>
        <v/>
      </c>
      <c r="BR13" s="126"/>
      <c r="BS13" s="126"/>
      <c r="BT13" s="127"/>
      <c r="BU13" s="128">
        <f t="shared" si="14"/>
        <v>0</v>
      </c>
      <c r="BV13" s="129" t="str">
        <f t="shared" si="15"/>
        <v>Mandag</v>
      </c>
      <c r="CF13" s="131"/>
      <c r="CG13" s="131"/>
      <c r="CP13" s="132"/>
    </row>
    <row r="14" spans="2:94" s="130" customFormat="1" ht="11.25" customHeight="1" x14ac:dyDescent="0.2">
      <c r="B14" s="106">
        <f>B7+1</f>
        <v>50</v>
      </c>
      <c r="C14" s="107">
        <f t="shared" si="17"/>
        <v>43445</v>
      </c>
      <c r="D14" s="107" t="str">
        <f t="shared" si="18"/>
        <v>Tirsdag</v>
      </c>
      <c r="E14" s="108" t="s">
        <v>49</v>
      </c>
      <c r="F14" s="109">
        <f>IF(OR(E14=""),"",VLOOKUP(E14,[1]Arbejdstider!$B$4:$AE$78,2,))</f>
        <v>0</v>
      </c>
      <c r="G14" s="109">
        <f>IF(OR(E14=""),"",VLOOKUP(E14,[1]Arbejdstider!$B$4:$AE$78,3,))</f>
        <v>0</v>
      </c>
      <c r="H14" s="109">
        <f>IF(OR(E14=""),"",VLOOKUP(E14,[1]Arbejdstider!$B$4:$AE$78,4,))</f>
        <v>0</v>
      </c>
      <c r="I14" s="109">
        <f>IF(OR(E14=""),"",VLOOKUP(E14,[1]Arbejdstider!$B$4:$AE$78,5,))</f>
        <v>0</v>
      </c>
      <c r="J14" s="110">
        <f>IF(OR(E14=""),"",VLOOKUP(E14,[1]Arbejdstider!$B$4:$AE$78,6,))</f>
        <v>0</v>
      </c>
      <c r="K14" s="110">
        <f>IF(OR(E14=""),"",VLOOKUP(E14,[1]Arbejdstider!$B$4:$AE$78,7,))</f>
        <v>0</v>
      </c>
      <c r="L14" s="111">
        <f>IF(OR(E14=""),"",VLOOKUP(E14,[1]Arbejdstider!$B$3:$AE$78,10,))</f>
        <v>0</v>
      </c>
      <c r="M14" s="111">
        <f>IF(OR(E14=""),"",VLOOKUP(E14,[1]Arbejdstider!$B$4:$AE$78,11,))</f>
        <v>0</v>
      </c>
      <c r="N14" s="109">
        <f>IF(OR(E14=""),"",VLOOKUP(E14,[1]Arbejdstider!$B$4:$AE$78,14,))</f>
        <v>0</v>
      </c>
      <c r="O14" s="109">
        <f>IF(OR(E14=""),"",VLOOKUP(E14,[1]Arbejdstider!$B$4:$AE$78,15,))</f>
        <v>0</v>
      </c>
      <c r="P14" s="109">
        <f>IF(OR(E14=""),"",VLOOKUP(E14,[1]Arbejdstider!$B$4:$AE$78,12,))</f>
        <v>0</v>
      </c>
      <c r="Q14" s="109">
        <f>IF(OR(E14=""),"",VLOOKUP(E14,[1]Arbejdstider!$B$4:$AE$78,13,))</f>
        <v>0</v>
      </c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>
        <f>IF(OR(E14=""),"",VLOOKUP(E14,[1]Arbejdstider!$B$4:$AE$78,16,))</f>
        <v>0</v>
      </c>
      <c r="AC14" s="112">
        <f>IF(OR(E14=""),"",VLOOKUP(E14,[1]Arbejdstider!$B$4:$AE$78,17,))</f>
        <v>0</v>
      </c>
      <c r="AD14" s="112">
        <f>IF(OR(E14=""),"",VLOOKUP(E14,[1]Arbejdstider!$B$4:$AE$78,18,))</f>
        <v>0</v>
      </c>
      <c r="AE14" s="112">
        <f>IF(OR(E14=""),"",VLOOKUP(E14,[1]Arbejdstider!$B$4:$AE$78,19,))</f>
        <v>0</v>
      </c>
      <c r="AF14" s="113">
        <f>IF(OR(E14=""),"",VLOOKUP(E14,[1]Arbejdstider!$B$4:$AE$78,20,))</f>
        <v>0.30208333333333331</v>
      </c>
      <c r="AG14" s="109">
        <f>IF(OR(E14=""),"",VLOOKUP(E14,[1]Arbejdstider!$B$4:$AE$78,21,))</f>
        <v>0.55208333333333337</v>
      </c>
      <c r="AH14" s="109">
        <f>IF(OR(E14=""),"",VLOOKUP(E14,[1]Arbejdstider!$B$4:$AE$78,22,))</f>
        <v>0.55208333333333337</v>
      </c>
      <c r="AI14" s="109">
        <f>IF(OR(E14=""),"",VLOOKUP(E14,[1]Arbejdstider!$B$4:$AE$78,23,))</f>
        <v>1</v>
      </c>
      <c r="AJ14" s="114">
        <f>IF(OR(E14=""),"",VLOOKUP(E14,[1]Arbejdstider!$B$4:$AE$78,20,))</f>
        <v>0.30208333333333331</v>
      </c>
      <c r="AK14" s="110">
        <f>IF(OR(E14=""),"",VLOOKUP(E14,[1]Arbejdstider!$B$4:$AE$78,21,))</f>
        <v>0.55208333333333337</v>
      </c>
      <c r="AL14" s="115"/>
      <c r="AM14" s="115"/>
      <c r="AN14" s="115"/>
      <c r="AO14" s="115"/>
      <c r="AP14" s="115"/>
      <c r="AQ14" s="115"/>
      <c r="AR14" s="116"/>
      <c r="AS14" s="117"/>
      <c r="AT14" s="118">
        <f>IF(OR(E14=""),"",VLOOKUP(E14,[1]Arbejdstider!$B$4:$AE$78,24,))</f>
        <v>0.25000000000000006</v>
      </c>
      <c r="AU14" s="113">
        <f>IF(OR(E14=""),"",VLOOKUP(E14,[1]Arbejdstider!$B$4:$AE$78,22,))</f>
        <v>0.55208333333333337</v>
      </c>
      <c r="AV14" s="113">
        <f>IF(OR(E14=""),"",VLOOKUP(E14,[1]Arbejdstider!$B$4:$AE$78,23,))</f>
        <v>1</v>
      </c>
      <c r="AW14" s="119">
        <f t="shared" si="3"/>
        <v>0</v>
      </c>
      <c r="AX14" s="120">
        <f>IF(OR($F14="",$G14=""),0,((IF($G14-MAX($F14,([1]Arbejdstider!$C$84/24))+($G14&lt;$F14)&lt;0,0,$G14-MAX($F14,([1]Arbejdstider!$C$84/24))+($G14&lt;$F14)))*24)-((IF(($G14-MAX($F14,([1]Arbejdstider!$D$84/24))+($G14&lt;$F14))&lt;0,0,($G14-MAX($F14,([1]Arbejdstider!$D$84/24))+($G14&lt;$F14)))))*24)</f>
        <v>0</v>
      </c>
      <c r="AY14" s="121">
        <f>IF(OR($F14="",$G14=""),0,((IF($G14-MAX($F14,([1]Arbejdstider!$C$85/24))+($G14&lt;$F14)&lt;0,0,$G14-MAX($F14,([1]Arbejdstider!$C$85/24))+($G14&lt;$F14)))*24)-((IF(($G14-MAX($F14,([1]Arbejdstider!$D$85/24))+($G14&lt;$F14))&lt;0,0,($G14-MAX($F14,([1]Arbejdstider!$D$85/24))+($G14&lt;$F14)))))*24)-IF(OR($AR14="",$AS14=""),0,((IF($AS14-MAX($AR14,([1]Arbejdstider!$C$85/24))+($AS14&lt;$AR14)&lt;0,0,$AS14-MAX($AR14,([1]Arbejdstider!$C$85/24))+($AS14&lt;$AR14)))*24)-((IF(($AS14-MAX($AR14,([1]Arbejdstider!$D$85/24))+($AS14&lt;$AR14))&lt;0,0,($AS14-MAX($AR14,([1]Arbejdstider!$D$85/24))+($AS14&lt;$AR14)))))*24)</f>
        <v>0</v>
      </c>
      <c r="AZ14" s="121">
        <f>IFERROR(CEILING(IF(E14="","",IF(OR($F14=0,$G14=0),0,($G14&lt;=$F14)*(1-([1]Arbejdstider!$C$86/24)+([1]Arbejdstider!$D$86/24))*24+(MIN(([1]Arbejdstider!$D$86/24),$G14)-MIN(([1]Arbejdstider!$D$86/24),$F14)+MAX(([1]Arbejdstider!$C$86/24),$G14)-MAX(([1]Arbejdstider!$C$86/24),$F14))*24)-IF(OR($AR14=0,$AS14=0),0,($AS14&lt;=$AR14)*(1-([1]Arbejdstider!$C$86/24)+([1]Arbejdstider!$D$86/24))*24+(MIN(([1]Arbejdstider!$D$86/24),$AS14)-MIN(([1]Arbejdstider!$D$86/24),$AR14)+MAX(([1]Arbejdstider!$C$86/24),$AS14)-MAX(([1]Arbejdstider!$C$86/24),$AR14))*24)+IF(OR($H14=0,$I14=0),0,($I14&lt;=$H14)*(1-([1]Arbejdstider!$C$86/24)+([1]Arbejdstider!$D$86/24))*24+(MIN(([1]Arbejdstider!$D$86/24),$I14)-MIN(([1]Arbejdstider!$D$86/24),$H14)+MAX(([1]Arbejdstider!$C$86/24),$G14)-MAX(([1]Arbejdstider!$C$86/24),$H14))*24)),0.5),"")</f>
        <v>0</v>
      </c>
      <c r="BA14" s="122">
        <f t="shared" si="4"/>
        <v>0</v>
      </c>
      <c r="BB14" s="122">
        <f t="shared" si="5"/>
        <v>0</v>
      </c>
      <c r="BC14" s="122">
        <f t="shared" si="6"/>
        <v>0</v>
      </c>
      <c r="BD14" s="123"/>
      <c r="BE14" s="124"/>
      <c r="BF14" s="122">
        <f t="shared" si="7"/>
        <v>0</v>
      </c>
      <c r="BG14" s="121">
        <f t="shared" si="16"/>
        <v>0</v>
      </c>
      <c r="BH14" s="121">
        <f t="shared" si="8"/>
        <v>0</v>
      </c>
      <c r="BI14" s="121">
        <f t="shared" si="9"/>
        <v>0</v>
      </c>
      <c r="BJ14" s="121">
        <f t="shared" si="10"/>
        <v>0</v>
      </c>
      <c r="BK14" s="121">
        <f t="shared" si="11"/>
        <v>0</v>
      </c>
      <c r="BL14" s="121">
        <f t="shared" si="12"/>
        <v>0</v>
      </c>
      <c r="BM14" s="121">
        <f t="shared" si="13"/>
        <v>0</v>
      </c>
      <c r="BN14" s="121"/>
      <c r="BO14" s="125"/>
      <c r="BP14" s="126">
        <f>IF(OR(F14=0,G14=0),0,IF(AND(WEEKDAY(C14,2)=5,G14&lt;F14,G14&gt;(6/24)),(G14-MAX(F14,(6/24))+(F14&gt;G14))*24-7,IF(WEEKDAY(C14,2)=6,(G14-MAX(F14,(6/24))+(F14&gt;G14))*24,IF(WEEKDAY(C14,2)=7,IF(F14&gt;G14,([1]Arbejdstider!H$87-F14)*24,IF(F14&lt;G14,(G14-F14)*24)),0))))</f>
        <v>0</v>
      </c>
      <c r="BQ14" s="126">
        <f>IF(OR(H14=0,I14=0),0,IF(AND(WEEKDAY(C14,2)=5,I14&lt;H14,I14&gt;(6/24)),(I14-MAX(H14,(6/24))+(H14&gt;I14))*24-7,IF(WEEKDAY(C14,2)=6,(I14-MAX(H14,(6/24))+(H14&gt;I14))*24,IF(WEEKDAY(C14,2)=7,IF(H14&gt;I14,([1]Arbejdstider!H$87-H14)*24,IF(H14&lt;I14,(I14-H14)*24)),""))))</f>
        <v>0</v>
      </c>
      <c r="BR14" s="126"/>
      <c r="BS14" s="126"/>
      <c r="BT14" s="127"/>
      <c r="BU14" s="128">
        <f t="shared" si="14"/>
        <v>50</v>
      </c>
      <c r="BV14" s="129" t="str">
        <f t="shared" si="15"/>
        <v>Tirsdag</v>
      </c>
      <c r="CF14" s="131"/>
      <c r="CG14" s="131"/>
      <c r="CP14" s="132"/>
    </row>
    <row r="15" spans="2:94" s="130" customFormat="1" x14ac:dyDescent="0.2">
      <c r="B15" s="106"/>
      <c r="C15" s="107">
        <f t="shared" si="17"/>
        <v>43446</v>
      </c>
      <c r="D15" s="107" t="str">
        <f t="shared" si="18"/>
        <v>Onsdag</v>
      </c>
      <c r="E15" s="108" t="s">
        <v>46</v>
      </c>
      <c r="F15" s="109">
        <f>IF(OR(E15=""),"",VLOOKUP(E15,[1]Arbejdstider!$B$4:$AE$78,2,))</f>
        <v>0</v>
      </c>
      <c r="G15" s="109">
        <f>IF(OR(E15=""),"",VLOOKUP(E15,[1]Arbejdstider!$B$4:$AE$78,3,))</f>
        <v>0</v>
      </c>
      <c r="H15" s="109">
        <f>IF(OR(E15=""),"",VLOOKUP(E15,[1]Arbejdstider!$B$4:$AE$78,4,))</f>
        <v>0</v>
      </c>
      <c r="I15" s="109">
        <f>IF(OR(E15=""),"",VLOOKUP(E15,[1]Arbejdstider!$B$4:$AE$78,5,))</f>
        <v>0</v>
      </c>
      <c r="J15" s="110">
        <f>IF(OR(E15=""),"",VLOOKUP(E15,[1]Arbejdstider!$B$4:$AE$78,6,))</f>
        <v>0</v>
      </c>
      <c r="K15" s="110">
        <f>IF(OR(E15=""),"",VLOOKUP(E15,[1]Arbejdstider!$B$4:$AE$78,7,))</f>
        <v>0</v>
      </c>
      <c r="L15" s="111">
        <f>IF(OR(E15=""),"",VLOOKUP(E15,[1]Arbejdstider!$B$3:$AE$78,10,))</f>
        <v>0</v>
      </c>
      <c r="M15" s="111">
        <f>IF(OR(E15=""),"",VLOOKUP(E15,[1]Arbejdstider!$B$4:$AE$78,11,))</f>
        <v>0</v>
      </c>
      <c r="N15" s="109">
        <f>IF(OR(E15=""),"",VLOOKUP(E15,[1]Arbejdstider!$B$4:$AE$78,14,))</f>
        <v>0</v>
      </c>
      <c r="O15" s="109">
        <f>IF(OR(E15=""),"",VLOOKUP(E15,[1]Arbejdstider!$B$4:$AE$78,15,))</f>
        <v>0</v>
      </c>
      <c r="P15" s="109">
        <f>IF(OR(E15=""),"",VLOOKUP(E15,[1]Arbejdstider!$B$4:$AE$78,12,))</f>
        <v>0</v>
      </c>
      <c r="Q15" s="109">
        <f>IF(OR(E15=""),"",VLOOKUP(E15,[1]Arbejdstider!$B$4:$AE$78,13,))</f>
        <v>0</v>
      </c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>
        <f>IF(OR(E15=""),"",VLOOKUP(E15,[1]Arbejdstider!$B$4:$AE$78,16,))</f>
        <v>0</v>
      </c>
      <c r="AC15" s="112">
        <f>IF(OR(E15=""),"",VLOOKUP(E15,[1]Arbejdstider!$B$4:$AE$78,17,))</f>
        <v>0</v>
      </c>
      <c r="AD15" s="112">
        <f>IF(OR(E15=""),"",VLOOKUP(E15,[1]Arbejdstider!$B$4:$AE$78,18,))</f>
        <v>0</v>
      </c>
      <c r="AE15" s="112">
        <f>IF(OR(E15=""),"",VLOOKUP(E15,[1]Arbejdstider!$B$4:$AE$78,19,))</f>
        <v>0</v>
      </c>
      <c r="AF15" s="113">
        <f>IF(OR(E15=""),"",VLOOKUP(E15,[1]Arbejdstider!$B$4:$AE$78,20,))</f>
        <v>1</v>
      </c>
      <c r="AG15" s="109">
        <f>IF(OR(E15=""),"",VLOOKUP(E15,[1]Arbejdstider!$B$4:$AE$78,21,))</f>
        <v>1</v>
      </c>
      <c r="AH15" s="109">
        <f>IF(OR(E15=""),"",VLOOKUP(E15,[1]Arbejdstider!$B$4:$AE$78,22,))</f>
        <v>0</v>
      </c>
      <c r="AI15" s="109">
        <f>IF(OR(E15=""),"",VLOOKUP(E15,[1]Arbejdstider!$B$4:$AE$78,23,))</f>
        <v>0</v>
      </c>
      <c r="AJ15" s="114">
        <f>IF(OR(E15=""),"",VLOOKUP(E15,[1]Arbejdstider!$B$4:$AE$78,20,))</f>
        <v>1</v>
      </c>
      <c r="AK15" s="110">
        <f>IF(OR(E15=""),"",VLOOKUP(E15,[1]Arbejdstider!$B$4:$AE$78,21,))</f>
        <v>1</v>
      </c>
      <c r="AL15" s="115"/>
      <c r="AM15" s="115"/>
      <c r="AN15" s="115"/>
      <c r="AO15" s="115"/>
      <c r="AP15" s="115"/>
      <c r="AQ15" s="115"/>
      <c r="AR15" s="116"/>
      <c r="AS15" s="117"/>
      <c r="AT15" s="118">
        <f>IF(OR(E15=""),"",VLOOKUP(E15,[1]Arbejdstider!$B$4:$AE$78,24,))</f>
        <v>0</v>
      </c>
      <c r="AU15" s="113">
        <f>IF(OR(E15=""),"",VLOOKUP(E15,[1]Arbejdstider!$B$4:$AE$78,22,))</f>
        <v>0</v>
      </c>
      <c r="AV15" s="113">
        <f>IF(OR(E15=""),"",VLOOKUP(E15,[1]Arbejdstider!$B$4:$AE$78,23,))</f>
        <v>0</v>
      </c>
      <c r="AW15" s="119">
        <f t="shared" si="3"/>
        <v>0</v>
      </c>
      <c r="AX15" s="120">
        <f>IF(OR($F15="",$G15=""),0,((IF($G15-MAX($F15,([1]Arbejdstider!$C$84/24))+($G15&lt;$F15)&lt;0,0,$G15-MAX($F15,([1]Arbejdstider!$C$84/24))+($G15&lt;$F15)))*24)-((IF(($G15-MAX($F15,([1]Arbejdstider!$D$84/24))+($G15&lt;$F15))&lt;0,0,($G15-MAX($F15,([1]Arbejdstider!$D$84/24))+($G15&lt;$F15)))))*24)</f>
        <v>0</v>
      </c>
      <c r="AY15" s="121">
        <f>IF(OR($F15="",$G15=""),0,((IF($G15-MAX($F15,([1]Arbejdstider!$C$85/24))+($G15&lt;$F15)&lt;0,0,$G15-MAX($F15,([1]Arbejdstider!$C$85/24))+($G15&lt;$F15)))*24)-((IF(($G15-MAX($F15,([1]Arbejdstider!$D$85/24))+($G15&lt;$F15))&lt;0,0,($G15-MAX($F15,([1]Arbejdstider!$D$85/24))+($G15&lt;$F15)))))*24)-IF(OR($AR15="",$AS15=""),0,((IF($AS15-MAX($AR15,([1]Arbejdstider!$C$85/24))+($AS15&lt;$AR15)&lt;0,0,$AS15-MAX($AR15,([1]Arbejdstider!$C$85/24))+($AS15&lt;$AR15)))*24)-((IF(($AS15-MAX($AR15,([1]Arbejdstider!$D$85/24))+($AS15&lt;$AR15))&lt;0,0,($AS15-MAX($AR15,([1]Arbejdstider!$D$85/24))+($AS15&lt;$AR15)))))*24)</f>
        <v>0</v>
      </c>
      <c r="AZ15" s="121">
        <f>IFERROR(CEILING(IF(E15="","",IF(OR($F15=0,$G15=0),0,($G15&lt;=$F15)*(1-([1]Arbejdstider!$C$86/24)+([1]Arbejdstider!$D$86/24))*24+(MIN(([1]Arbejdstider!$D$86/24),$G15)-MIN(([1]Arbejdstider!$D$86/24),$F15)+MAX(([1]Arbejdstider!$C$86/24),$G15)-MAX(([1]Arbejdstider!$C$86/24),$F15))*24)-IF(OR($AR15=0,$AS15=0),0,($AS15&lt;=$AR15)*(1-([1]Arbejdstider!$C$86/24)+([1]Arbejdstider!$D$86/24))*24+(MIN(([1]Arbejdstider!$D$86/24),$AS15)-MIN(([1]Arbejdstider!$D$86/24),$AR15)+MAX(([1]Arbejdstider!$C$86/24),$AS15)-MAX(([1]Arbejdstider!$C$86/24),$AR15))*24)+IF(OR($H15=0,$I15=0),0,($I15&lt;=$H15)*(1-([1]Arbejdstider!$C$86/24)+([1]Arbejdstider!$D$86/24))*24+(MIN(([1]Arbejdstider!$D$86/24),$I15)-MIN(([1]Arbejdstider!$D$86/24),$H15)+MAX(([1]Arbejdstider!$C$86/24),$G15)-MAX(([1]Arbejdstider!$C$86/24),$H15))*24)),0.5),"")</f>
        <v>0</v>
      </c>
      <c r="BA15" s="122">
        <f t="shared" si="4"/>
        <v>0</v>
      </c>
      <c r="BB15" s="122">
        <f t="shared" si="5"/>
        <v>0</v>
      </c>
      <c r="BC15" s="122">
        <f t="shared" si="6"/>
        <v>0</v>
      </c>
      <c r="BD15" s="123"/>
      <c r="BE15" s="124"/>
      <c r="BF15" s="122">
        <f t="shared" si="7"/>
        <v>0</v>
      </c>
      <c r="BG15" s="121">
        <f t="shared" si="16"/>
        <v>0</v>
      </c>
      <c r="BH15" s="121">
        <f t="shared" si="8"/>
        <v>0</v>
      </c>
      <c r="BI15" s="121">
        <f t="shared" si="9"/>
        <v>0</v>
      </c>
      <c r="BJ15" s="121">
        <f t="shared" si="10"/>
        <v>0</v>
      </c>
      <c r="BK15" s="121">
        <f t="shared" si="11"/>
        <v>0</v>
      </c>
      <c r="BL15" s="121">
        <f t="shared" si="12"/>
        <v>0</v>
      </c>
      <c r="BM15" s="121">
        <f t="shared" si="13"/>
        <v>0</v>
      </c>
      <c r="BN15" s="121"/>
      <c r="BO15" s="125"/>
      <c r="BP15" s="126">
        <f>IF(OR(F15=0,G15=0),0,IF(AND(WEEKDAY(C15,2)=5,G15&lt;F15,G15&gt;(6/24)),(G15-MAX(F15,(6/24))+(F15&gt;G15))*24-7,IF(WEEKDAY(C15,2)=6,(G15-MAX(F15,(6/24))+(F15&gt;G15))*24,IF(WEEKDAY(C15,2)=7,IF(F15&gt;G15,([1]Arbejdstider!H$87-F15)*24,IF(F15&lt;G15,(G15-F15)*24)),0))))</f>
        <v>0</v>
      </c>
      <c r="BQ15" s="126">
        <f>IF(OR(H15=0,I15=0),0,IF(AND(WEEKDAY(C15,2)=5,I15&lt;H15,I15&gt;(6/24)),(I15-MAX(H15,(6/24))+(H15&gt;I15))*24-7,IF(WEEKDAY(C15,2)=6,(I15-MAX(H15,(6/24))+(H15&gt;I15))*24,IF(WEEKDAY(C15,2)=7,IF(H15&gt;I15,([1]Arbejdstider!H$87-H15)*24,IF(H15&lt;I15,(I15-H15)*24)),""))))</f>
        <v>0</v>
      </c>
      <c r="BR15" s="126"/>
      <c r="BS15" s="126"/>
      <c r="BT15" s="127"/>
      <c r="BU15" s="128">
        <f t="shared" si="14"/>
        <v>0</v>
      </c>
      <c r="BV15" s="129" t="str">
        <f t="shared" si="15"/>
        <v>Onsdag</v>
      </c>
      <c r="CF15" s="131"/>
      <c r="CG15" s="131"/>
      <c r="CP15" s="132"/>
    </row>
    <row r="16" spans="2:94" s="130" customFormat="1" ht="11.25" customHeight="1" x14ac:dyDescent="0.2">
      <c r="B16" s="106"/>
      <c r="C16" s="107">
        <f t="shared" si="17"/>
        <v>43447</v>
      </c>
      <c r="D16" s="107" t="str">
        <f t="shared" si="18"/>
        <v>Torsdag</v>
      </c>
      <c r="E16" s="108" t="s">
        <v>50</v>
      </c>
      <c r="F16" s="109">
        <f>IF(OR(E16=""),"",VLOOKUP(E16,[1]Arbejdstider!$B$4:$AE$78,2,))</f>
        <v>0.29166666666666669</v>
      </c>
      <c r="G16" s="109">
        <f>IF(OR(E16=""),"",VLOOKUP(E16,[1]Arbejdstider!$B$4:$AE$78,3,))</f>
        <v>0.625</v>
      </c>
      <c r="H16" s="109">
        <f>IF(OR(E16=""),"",VLOOKUP(E16,[1]Arbejdstider!$B$4:$AE$78,4,))</f>
        <v>0.95833333333333337</v>
      </c>
      <c r="I16" s="109">
        <f>IF(OR(E16=""),"",VLOOKUP(E16,[1]Arbejdstider!$B$4:$AE$78,5,))</f>
        <v>0.30208333333333331</v>
      </c>
      <c r="J16" s="110">
        <f>IF(OR(E16=""),"",VLOOKUP(E16,[1]Arbejdstider!$B$4:$AE$78,6,))</f>
        <v>0</v>
      </c>
      <c r="K16" s="110">
        <f>IF(OR(E16=""),"",VLOOKUP(E16,[1]Arbejdstider!$B$4:$AE$78,7,))</f>
        <v>0</v>
      </c>
      <c r="L16" s="111">
        <f>IF(OR(E16=""),"",VLOOKUP(E16,[1]Arbejdstider!$B$3:$AE$78,10,))</f>
        <v>0</v>
      </c>
      <c r="M16" s="111">
        <f>IF(OR(E16=""),"",VLOOKUP(E16,[1]Arbejdstider!$B$4:$AE$78,11,))</f>
        <v>0</v>
      </c>
      <c r="N16" s="109">
        <f>IF(OR(E16=""),"",VLOOKUP(E16,[1]Arbejdstider!$B$4:$AE$78,14,))</f>
        <v>0</v>
      </c>
      <c r="O16" s="109">
        <f>IF(OR(E16=""),"",VLOOKUP(E16,[1]Arbejdstider!$B$4:$AE$78,15,))</f>
        <v>0</v>
      </c>
      <c r="P16" s="109">
        <f>IF(OR(E16=""),"",VLOOKUP(E16,[1]Arbejdstider!$B$4:$AE$78,12,))</f>
        <v>0</v>
      </c>
      <c r="Q16" s="109">
        <f>IF(OR(E16=""),"",VLOOKUP(E16,[1]Arbejdstider!$B$4:$AE$78,13,))</f>
        <v>0</v>
      </c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>
        <f>IF(OR(E16=""),"",VLOOKUP(E16,[1]Arbejdstider!$B$4:$AE$78,16,))</f>
        <v>0</v>
      </c>
      <c r="AC16" s="112">
        <f>IF(OR(E16=""),"",VLOOKUP(E16,[1]Arbejdstider!$B$4:$AE$78,17,))</f>
        <v>0</v>
      </c>
      <c r="AD16" s="112">
        <f>IF(OR(E16=""),"",VLOOKUP(E16,[1]Arbejdstider!$B$4:$AE$78,18,))</f>
        <v>0</v>
      </c>
      <c r="AE16" s="112">
        <f>IF(OR(E16=""),"",VLOOKUP(E16,[1]Arbejdstider!$B$4:$AE$78,19,))</f>
        <v>0</v>
      </c>
      <c r="AF16" s="113">
        <f>IF(OR(E16=""),"",VLOOKUP(E16,[1]Arbejdstider!$B$4:$AE$78,20,))</f>
        <v>1</v>
      </c>
      <c r="AG16" s="109">
        <f>IF(OR(E16=""),"",VLOOKUP(E16,[1]Arbejdstider!$B$4:$AE$78,21,))</f>
        <v>0.29166666666666669</v>
      </c>
      <c r="AH16" s="109">
        <f>IF(OR(E16=""),"",VLOOKUP(E16,[1]Arbejdstider!$B$4:$AE$78,22,))</f>
        <v>0.625</v>
      </c>
      <c r="AI16" s="109">
        <f>IF(OR(E16=""),"",VLOOKUP(E16,[1]Arbejdstider!$B$4:$AE$78,23,))</f>
        <v>0.95833333333333337</v>
      </c>
      <c r="AJ16" s="114">
        <f>IF(OR(E16=""),"",VLOOKUP(E16,[1]Arbejdstider!$B$4:$AE$78,20,))</f>
        <v>1</v>
      </c>
      <c r="AK16" s="110">
        <f>IF(OR(E16=""),"",VLOOKUP(E16,[1]Arbejdstider!$B$4:$AE$78,21,))</f>
        <v>0.29166666666666669</v>
      </c>
      <c r="AL16" s="115"/>
      <c r="AM16" s="115"/>
      <c r="AN16" s="115"/>
      <c r="AO16" s="115"/>
      <c r="AP16" s="115"/>
      <c r="AQ16" s="115"/>
      <c r="AR16" s="116"/>
      <c r="AS16" s="117"/>
      <c r="AT16" s="118">
        <f>IF(OR(E16=""),"",VLOOKUP(E16,[1]Arbejdstider!$B$4:$AE$78,24,))</f>
        <v>0.29166666666666674</v>
      </c>
      <c r="AU16" s="113">
        <f>IF(OR(E16=""),"",VLOOKUP(E16,[1]Arbejdstider!$B$4:$AE$78,22,))</f>
        <v>0.625</v>
      </c>
      <c r="AV16" s="113">
        <f>IF(OR(E16=""),"",VLOOKUP(E16,[1]Arbejdstider!$B$4:$AE$78,23,))</f>
        <v>0.95833333333333337</v>
      </c>
      <c r="AW16" s="119">
        <f t="shared" si="3"/>
        <v>0.67708333333333337</v>
      </c>
      <c r="AX16" s="120">
        <f>IF(OR($F16="",$G16=""),0,((IF($G16-MAX($F16,([1]Arbejdstider!$C$84/24))+($G16&lt;$F16)&lt;0,0,$G16-MAX($F16,([1]Arbejdstider!$C$84/24))+($G16&lt;$F16)))*24)-((IF(($G16-MAX($F16,([1]Arbejdstider!$D$84/24))+($G16&lt;$F16))&lt;0,0,($G16-MAX($F16,([1]Arbejdstider!$D$84/24))+($G16&lt;$F16)))))*24)</f>
        <v>8</v>
      </c>
      <c r="AY16" s="121">
        <f>IF(OR($F16="",$G16=""),0,((IF($G16-MAX($F16,([1]Arbejdstider!$C$85/24))+($G16&lt;$F16)&lt;0,0,$G16-MAX($F16,([1]Arbejdstider!$C$85/24))+($G16&lt;$F16)))*24)-((IF(($G16-MAX($F16,([1]Arbejdstider!$D$85/24))+($G16&lt;$F16))&lt;0,0,($G16-MAX($F16,([1]Arbejdstider!$D$85/24))+($G16&lt;$F16)))))*24)-IF(OR($AR16="",$AS16=""),0,((IF($AS16-MAX($AR16,([1]Arbejdstider!$C$85/24))+($AS16&lt;$AR16)&lt;0,0,$AS16-MAX($AR16,([1]Arbejdstider!$C$85/24))+($AS16&lt;$AR16)))*24)-((IF(($AS16-MAX($AR16,([1]Arbejdstider!$D$85/24))+($AS16&lt;$AR16))&lt;0,0,($AS16-MAX($AR16,([1]Arbejdstider!$D$85/24))+($AS16&lt;$AR16)))))*24)</f>
        <v>0</v>
      </c>
      <c r="AZ16" s="121">
        <f>IFERROR(CEILING(IF(E16="","",IF(OR($F16=0,$G16=0),0,($G16&lt;=$F16)*(1-([1]Arbejdstider!$C$86/24)+([1]Arbejdstider!$D$86/24))*24+(MIN(([1]Arbejdstider!$D$86/24),$G16)-MIN(([1]Arbejdstider!$D$86/24),$F16)+MAX(([1]Arbejdstider!$C$86/24),$G16)-MAX(([1]Arbejdstider!$C$86/24),$F16))*24)-IF(OR($AR16=0,$AS16=0),0,($AS16&lt;=$AR16)*(1-([1]Arbejdstider!$C$86/24)+([1]Arbejdstider!$D$86/24))*24+(MIN(([1]Arbejdstider!$D$86/24),$AS16)-MIN(([1]Arbejdstider!$D$86/24),$AR16)+MAX(([1]Arbejdstider!$C$86/24),$AS16)-MAX(([1]Arbejdstider!$C$86/24),$AR16))*24)+IF(OR($H16=0,$I16=0),0,($I16&lt;=$H16)*(1-([1]Arbejdstider!$C$86/24)+([1]Arbejdstider!$D$86/24))*24+(MIN(([1]Arbejdstider!$D$86/24),$I16)-MIN(([1]Arbejdstider!$D$86/24),$H16)+MAX(([1]Arbejdstider!$C$86/24),$G16)-MAX(([1]Arbejdstider!$C$86/24),$H16))*24)),0.5),"")</f>
        <v>7</v>
      </c>
      <c r="BA16" s="122">
        <f t="shared" si="4"/>
        <v>0</v>
      </c>
      <c r="BB16" s="122">
        <f t="shared" si="5"/>
        <v>0</v>
      </c>
      <c r="BC16" s="122">
        <f t="shared" si="6"/>
        <v>0</v>
      </c>
      <c r="BD16" s="123"/>
      <c r="BE16" s="124"/>
      <c r="BF16" s="122">
        <f t="shared" si="7"/>
        <v>0</v>
      </c>
      <c r="BG16" s="121" t="str">
        <f t="shared" si="16"/>
        <v/>
      </c>
      <c r="BH16" s="121">
        <f t="shared" si="8"/>
        <v>0</v>
      </c>
      <c r="BI16" s="121">
        <f t="shared" si="9"/>
        <v>0</v>
      </c>
      <c r="BJ16" s="121">
        <f t="shared" si="10"/>
        <v>0</v>
      </c>
      <c r="BK16" s="121">
        <f t="shared" si="11"/>
        <v>0</v>
      </c>
      <c r="BL16" s="121">
        <f t="shared" si="12"/>
        <v>0</v>
      </c>
      <c r="BM16" s="121">
        <f t="shared" si="13"/>
        <v>0</v>
      </c>
      <c r="BN16" s="121"/>
      <c r="BO16" s="125"/>
      <c r="BP16" s="126">
        <f>IF(OR(F16=0,G16=0),0,IF(AND(WEEKDAY(C16,2)=5,G16&lt;F16,G16&gt;(6/24)),(G16-MAX(F16,(6/24))+(F16&gt;G16))*24-7,IF(WEEKDAY(C16,2)=6,(G16-MAX(F16,(6/24))+(F16&gt;G16))*24,IF(WEEKDAY(C16,2)=7,IF(F16&gt;G16,([1]Arbejdstider!H$87-F16)*24,IF(F16&lt;G16,(G16-F16)*24)),0))))</f>
        <v>0</v>
      </c>
      <c r="BQ16" s="126" t="str">
        <f>IF(OR(H16=0,I16=0),0,IF(AND(WEEKDAY(C16,2)=5,I16&lt;H16,I16&gt;(6/24)),(I16-MAX(H16,(6/24))+(H16&gt;I16))*24-7,IF(WEEKDAY(C16,2)=6,(I16-MAX(H16,(6/24))+(H16&gt;I16))*24,IF(WEEKDAY(C16,2)=7,IF(H16&gt;I16,([1]Arbejdstider!H$87-H16)*24,IF(H16&lt;I16,(I16-H16)*24)),""))))</f>
        <v/>
      </c>
      <c r="BR16" s="126"/>
      <c r="BS16" s="126"/>
      <c r="BT16" s="127"/>
      <c r="BU16" s="128">
        <f t="shared" si="14"/>
        <v>0</v>
      </c>
      <c r="BV16" s="129" t="str">
        <f t="shared" si="15"/>
        <v>Torsdag</v>
      </c>
      <c r="CF16" s="131"/>
      <c r="CG16" s="131"/>
      <c r="CP16" s="132"/>
    </row>
    <row r="17" spans="2:94" s="130" customFormat="1" x14ac:dyDescent="0.2">
      <c r="B17" s="106"/>
      <c r="C17" s="107">
        <f t="shared" si="17"/>
        <v>43448</v>
      </c>
      <c r="D17" s="107" t="str">
        <f t="shared" si="18"/>
        <v>Fredag</v>
      </c>
      <c r="E17" s="108" t="s">
        <v>48</v>
      </c>
      <c r="F17" s="109">
        <f>IF(OR(E17=""),"",VLOOKUP(E17,[1]Arbejdstider!$B$4:$AE$78,2,))</f>
        <v>0</v>
      </c>
      <c r="G17" s="109">
        <f>IF(OR(E17=""),"",VLOOKUP(E17,[1]Arbejdstider!$B$4:$AE$78,3,))</f>
        <v>0</v>
      </c>
      <c r="H17" s="109">
        <f>IF(OR(E17=""),"",VLOOKUP(E17,[1]Arbejdstider!$B$4:$AE$78,4,))</f>
        <v>0.95833333333333337</v>
      </c>
      <c r="I17" s="109">
        <f>IF(OR(E17=""),"",VLOOKUP(E17,[1]Arbejdstider!$B$4:$AE$78,5,))</f>
        <v>0.30208333333333331</v>
      </c>
      <c r="J17" s="110">
        <f>IF(OR(E17=""),"",VLOOKUP(E17,[1]Arbejdstider!$B$4:$AE$78,6,))</f>
        <v>0</v>
      </c>
      <c r="K17" s="110">
        <f>IF(OR(E17=""),"",VLOOKUP(E17,[1]Arbejdstider!$B$4:$AE$78,7,))</f>
        <v>0</v>
      </c>
      <c r="L17" s="111">
        <f>IF(OR(E17=""),"",VLOOKUP(E17,[1]Arbejdstider!$B$3:$AE$78,10,))</f>
        <v>0</v>
      </c>
      <c r="M17" s="111">
        <f>IF(OR(E17=""),"",VLOOKUP(E17,[1]Arbejdstider!$B$4:$AE$78,11,))</f>
        <v>0</v>
      </c>
      <c r="N17" s="109">
        <f>IF(OR(E17=""),"",VLOOKUP(E17,[1]Arbejdstider!$B$4:$AE$78,14,))</f>
        <v>0</v>
      </c>
      <c r="O17" s="109">
        <f>IF(OR(E17=""),"",VLOOKUP(E17,[1]Arbejdstider!$B$4:$AE$78,15,))</f>
        <v>0</v>
      </c>
      <c r="P17" s="109">
        <f>IF(OR(E17=""),"",VLOOKUP(E17,[1]Arbejdstider!$B$4:$AE$78,12,))</f>
        <v>0</v>
      </c>
      <c r="Q17" s="109">
        <f>IF(OR(E17=""),"",VLOOKUP(E17,[1]Arbejdstider!$B$4:$AE$78,13,))</f>
        <v>0</v>
      </c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>
        <f>IF(OR(E17=""),"",VLOOKUP(E17,[1]Arbejdstider!$B$4:$AE$78,16,))</f>
        <v>0</v>
      </c>
      <c r="AC17" s="112">
        <f>IF(OR(E17=""),"",VLOOKUP(E17,[1]Arbejdstider!$B$4:$AE$78,17,))</f>
        <v>0</v>
      </c>
      <c r="AD17" s="112">
        <f>IF(OR(E17=""),"",VLOOKUP(E17,[1]Arbejdstider!$B$4:$AE$78,18,))</f>
        <v>0</v>
      </c>
      <c r="AE17" s="112">
        <f>IF(OR(E17=""),"",VLOOKUP(E17,[1]Arbejdstider!$B$4:$AE$78,19,))</f>
        <v>0</v>
      </c>
      <c r="AF17" s="113">
        <f>IF(OR(E17=""),"",VLOOKUP(E17,[1]Arbejdstider!$B$4:$AE$78,20,))</f>
        <v>1</v>
      </c>
      <c r="AG17" s="109">
        <f>IF(OR(E17=""),"",VLOOKUP(E17,[1]Arbejdstider!$B$4:$AE$78,21,))</f>
        <v>0.95833333333333337</v>
      </c>
      <c r="AH17" s="109">
        <f>IF(OR(E17=""),"",VLOOKUP(E17,[1]Arbejdstider!$B$4:$AE$78,22,))</f>
        <v>0</v>
      </c>
      <c r="AI17" s="109">
        <f>IF(OR(E17=""),"",VLOOKUP(E17,[1]Arbejdstider!$B$4:$AE$78,23,))</f>
        <v>0</v>
      </c>
      <c r="AJ17" s="114">
        <f>IF(OR(E17=""),"",VLOOKUP(E17,[1]Arbejdstider!$B$4:$AE$78,20,))</f>
        <v>1</v>
      </c>
      <c r="AK17" s="110">
        <f>IF(OR(E17=""),"",VLOOKUP(E17,[1]Arbejdstider!$B$4:$AE$78,21,))</f>
        <v>0.95833333333333337</v>
      </c>
      <c r="AL17" s="115"/>
      <c r="AM17" s="115"/>
      <c r="AN17" s="115"/>
      <c r="AO17" s="115"/>
      <c r="AP17" s="115"/>
      <c r="AQ17" s="115"/>
      <c r="AR17" s="116"/>
      <c r="AS17" s="117"/>
      <c r="AT17" s="118">
        <f>IF(OR(E17=""),"",VLOOKUP(E17,[1]Arbejdstider!$B$4:$AE$78,24,))</f>
        <v>0.95833333333333337</v>
      </c>
      <c r="AU17" s="113">
        <f>IF(OR(E17=""),"",VLOOKUP(E17,[1]Arbejdstider!$B$4:$AE$78,22,))</f>
        <v>0</v>
      </c>
      <c r="AV17" s="113">
        <f>IF(OR(E17=""),"",VLOOKUP(E17,[1]Arbejdstider!$B$4:$AE$78,23,))</f>
        <v>0</v>
      </c>
      <c r="AW17" s="119">
        <f t="shared" si="3"/>
        <v>0.34375</v>
      </c>
      <c r="AX17" s="120">
        <f>IF(OR($F17="",$G17=""),0,((IF($G17-MAX($F17,([1]Arbejdstider!$C$84/24))+($G17&lt;$F17)&lt;0,0,$G17-MAX($F17,([1]Arbejdstider!$C$84/24))+($G17&lt;$F17)))*24)-((IF(($G17-MAX($F17,([1]Arbejdstider!$D$84/24))+($G17&lt;$F17))&lt;0,0,($G17-MAX($F17,([1]Arbejdstider!$D$84/24))+($G17&lt;$F17)))))*24)</f>
        <v>0</v>
      </c>
      <c r="AY17" s="121">
        <f>IF(OR($F17="",$G17=""),0,((IF($G17-MAX($F17,([1]Arbejdstider!$C$85/24))+($G17&lt;$F17)&lt;0,0,$G17-MAX($F17,([1]Arbejdstider!$C$85/24))+($G17&lt;$F17)))*24)-((IF(($G17-MAX($F17,([1]Arbejdstider!$D$85/24))+($G17&lt;$F17))&lt;0,0,($G17-MAX($F17,([1]Arbejdstider!$D$85/24))+($G17&lt;$F17)))))*24)-IF(OR($AR17="",$AS17=""),0,((IF($AS17-MAX($AR17,([1]Arbejdstider!$C$85/24))+($AS17&lt;$AR17)&lt;0,0,$AS17-MAX($AR17,([1]Arbejdstider!$C$85/24))+($AS17&lt;$AR17)))*24)-((IF(($AS17-MAX($AR17,([1]Arbejdstider!$D$85/24))+($AS17&lt;$AR17))&lt;0,0,($AS17-MAX($AR17,([1]Arbejdstider!$D$85/24))+($AS17&lt;$AR17)))))*24)</f>
        <v>0</v>
      </c>
      <c r="AZ17" s="121">
        <f>IFERROR(CEILING(IF(E17="","",IF(OR($F17=0,$G17=0),0,($G17&lt;=$F17)*(1-([1]Arbejdstider!$C$86/24)+([1]Arbejdstider!$D$86/24))*24+(MIN(([1]Arbejdstider!$D$86/24),$G17)-MIN(([1]Arbejdstider!$D$86/24),$F17)+MAX(([1]Arbejdstider!$C$86/24),$G17)-MAX(([1]Arbejdstider!$C$86/24),$F17))*24)-IF(OR($AR17=0,$AS17=0),0,($AS17&lt;=$AR17)*(1-([1]Arbejdstider!$C$86/24)+([1]Arbejdstider!$D$86/24))*24+(MIN(([1]Arbejdstider!$D$86/24),$AS17)-MIN(([1]Arbejdstider!$D$86/24),$AR17)+MAX(([1]Arbejdstider!$C$86/24),$AS17)-MAX(([1]Arbejdstider!$C$86/24),$AR17))*24)+IF(OR($H17=0,$I17=0),0,($I17&lt;=$H17)*(1-([1]Arbejdstider!$C$86/24)+([1]Arbejdstider!$D$86/24))*24+(MIN(([1]Arbejdstider!$D$86/24),$I17)-MIN(([1]Arbejdstider!$D$86/24),$H17)+MAX(([1]Arbejdstider!$C$86/24),$G17)-MAX(([1]Arbejdstider!$C$86/24),$H17))*24)),0.5),"")</f>
        <v>7</v>
      </c>
      <c r="BA17" s="122">
        <f t="shared" si="4"/>
        <v>0</v>
      </c>
      <c r="BB17" s="122">
        <f t="shared" si="5"/>
        <v>0</v>
      </c>
      <c r="BC17" s="122">
        <f t="shared" si="6"/>
        <v>0</v>
      </c>
      <c r="BD17" s="123"/>
      <c r="BE17" s="124"/>
      <c r="BF17" s="122">
        <f t="shared" si="7"/>
        <v>0</v>
      </c>
      <c r="BG17" s="121">
        <f t="shared" si="16"/>
        <v>1.5</v>
      </c>
      <c r="BH17" s="121">
        <f t="shared" si="8"/>
        <v>0</v>
      </c>
      <c r="BI17" s="121">
        <f t="shared" si="9"/>
        <v>0</v>
      </c>
      <c r="BJ17" s="121">
        <f t="shared" si="10"/>
        <v>0</v>
      </c>
      <c r="BK17" s="121">
        <f t="shared" si="11"/>
        <v>0</v>
      </c>
      <c r="BL17" s="121">
        <f t="shared" si="12"/>
        <v>0</v>
      </c>
      <c r="BM17" s="121">
        <f t="shared" si="13"/>
        <v>0</v>
      </c>
      <c r="BN17" s="121"/>
      <c r="BO17" s="125"/>
      <c r="BP17" s="126">
        <f>IF(OR(F17=0,G17=0),0,IF(AND(WEEKDAY(C17,2)=5,G17&lt;F17,G17&gt;(6/24)),(G17-MAX(F17,(6/24))+(F17&gt;G17))*24-7,IF(WEEKDAY(C17,2)=6,(G17-MAX(F17,(6/24))+(F17&gt;G17))*24,IF(WEEKDAY(C17,2)=7,IF(F17&gt;G17,([1]Arbejdstider!H$87-F17)*24,IF(F17&lt;G17,(G17-F17)*24)),0))))</f>
        <v>0</v>
      </c>
      <c r="BQ17" s="126">
        <f>IF(OR(H17=0,I17=0),0,IF(AND(WEEKDAY(C17,2)=5,I17&lt;H17,I17&gt;(6/24)),(I17-MAX(H17,(6/24))+(H17&gt;I17))*24-7,IF(WEEKDAY(C17,2)=6,(I17-MAX(H17,(6/24))+(H17&gt;I17))*24,IF(WEEKDAY(C17,2)=7,IF(H17&gt;I17,([1]Arbejdstider!H$87-H17)*24,IF(H17&lt;I17,(I17-H17)*24)),""))))</f>
        <v>1.25</v>
      </c>
      <c r="BR17" s="126"/>
      <c r="BS17" s="126"/>
      <c r="BT17" s="127"/>
      <c r="BU17" s="128">
        <f t="shared" si="14"/>
        <v>0</v>
      </c>
      <c r="BV17" s="129" t="str">
        <f t="shared" si="15"/>
        <v>Fredag</v>
      </c>
      <c r="CF17" s="131"/>
      <c r="CG17" s="131"/>
      <c r="CP17" s="132"/>
    </row>
    <row r="18" spans="2:94" s="130" customFormat="1" ht="11.25" customHeight="1" x14ac:dyDescent="0.2">
      <c r="B18" s="106"/>
      <c r="C18" s="107">
        <f t="shared" si="17"/>
        <v>43449</v>
      </c>
      <c r="D18" s="107" t="str">
        <f t="shared" si="18"/>
        <v>Lørdag</v>
      </c>
      <c r="E18" s="108" t="s">
        <v>49</v>
      </c>
      <c r="F18" s="109">
        <f>IF(OR(E18=""),"",VLOOKUP(E18,[1]Arbejdstider!$B$4:$AE$78,2,))</f>
        <v>0</v>
      </c>
      <c r="G18" s="109">
        <f>IF(OR(E18=""),"",VLOOKUP(E18,[1]Arbejdstider!$B$4:$AE$78,3,))</f>
        <v>0</v>
      </c>
      <c r="H18" s="109">
        <f>IF(OR(E18=""),"",VLOOKUP(E18,[1]Arbejdstider!$B$4:$AE$78,4,))</f>
        <v>0</v>
      </c>
      <c r="I18" s="109">
        <f>IF(OR(E18=""),"",VLOOKUP(E18,[1]Arbejdstider!$B$4:$AE$78,5,))</f>
        <v>0</v>
      </c>
      <c r="J18" s="110">
        <f>IF(OR(E18=""),"",VLOOKUP(E18,[1]Arbejdstider!$B$4:$AE$78,6,))</f>
        <v>0</v>
      </c>
      <c r="K18" s="110">
        <f>IF(OR(E18=""),"",VLOOKUP(E18,[1]Arbejdstider!$B$4:$AE$78,7,))</f>
        <v>0</v>
      </c>
      <c r="L18" s="111">
        <f>IF(OR(E18=""),"",VLOOKUP(E18,[1]Arbejdstider!$B$3:$AE$78,10,))</f>
        <v>0</v>
      </c>
      <c r="M18" s="111">
        <f>IF(OR(E18=""),"",VLOOKUP(E18,[1]Arbejdstider!$B$4:$AE$78,11,))</f>
        <v>0</v>
      </c>
      <c r="N18" s="109">
        <f>IF(OR(E18=""),"",VLOOKUP(E18,[1]Arbejdstider!$B$4:$AE$78,14,))</f>
        <v>0</v>
      </c>
      <c r="O18" s="109">
        <f>IF(OR(E18=""),"",VLOOKUP(E18,[1]Arbejdstider!$B$4:$AE$78,15,))</f>
        <v>0</v>
      </c>
      <c r="P18" s="109">
        <f>IF(OR(E18=""),"",VLOOKUP(E18,[1]Arbejdstider!$B$4:$AE$78,12,))</f>
        <v>0</v>
      </c>
      <c r="Q18" s="109">
        <f>IF(OR(E18=""),"",VLOOKUP(E18,[1]Arbejdstider!$B$4:$AE$78,13,))</f>
        <v>0</v>
      </c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>
        <f>IF(OR(E18=""),"",VLOOKUP(E18,[1]Arbejdstider!$B$4:$AE$78,16,))</f>
        <v>0</v>
      </c>
      <c r="AC18" s="112">
        <f>IF(OR(E18=""),"",VLOOKUP(E18,[1]Arbejdstider!$B$4:$AE$78,17,))</f>
        <v>0</v>
      </c>
      <c r="AD18" s="112">
        <f>IF(OR(E18=""),"",VLOOKUP(E18,[1]Arbejdstider!$B$4:$AE$78,18,))</f>
        <v>0</v>
      </c>
      <c r="AE18" s="112">
        <f>IF(OR(E18=""),"",VLOOKUP(E18,[1]Arbejdstider!$B$4:$AE$78,19,))</f>
        <v>0</v>
      </c>
      <c r="AF18" s="113">
        <f>IF(OR(E18=""),"",VLOOKUP(E18,[1]Arbejdstider!$B$4:$AE$78,20,))</f>
        <v>0.30208333333333331</v>
      </c>
      <c r="AG18" s="109">
        <f>IF(OR(E18=""),"",VLOOKUP(E18,[1]Arbejdstider!$B$4:$AE$78,21,))</f>
        <v>0.55208333333333337</v>
      </c>
      <c r="AH18" s="109">
        <f>IF(OR(E18=""),"",VLOOKUP(E18,[1]Arbejdstider!$B$4:$AE$78,22,))</f>
        <v>0.55208333333333337</v>
      </c>
      <c r="AI18" s="109">
        <f>IF(OR(E18=""),"",VLOOKUP(E18,[1]Arbejdstider!$B$4:$AE$78,23,))</f>
        <v>1</v>
      </c>
      <c r="AJ18" s="114">
        <f>IF(OR(E18=""),"",VLOOKUP(E18,[1]Arbejdstider!$B$4:$AE$78,20,))</f>
        <v>0.30208333333333331</v>
      </c>
      <c r="AK18" s="110">
        <f>IF(OR(E18=""),"",VLOOKUP(E18,[1]Arbejdstider!$B$4:$AE$78,21,))</f>
        <v>0.55208333333333337</v>
      </c>
      <c r="AL18" s="115"/>
      <c r="AM18" s="115"/>
      <c r="AN18" s="115"/>
      <c r="AO18" s="115"/>
      <c r="AP18" s="115"/>
      <c r="AQ18" s="115"/>
      <c r="AR18" s="116"/>
      <c r="AS18" s="117"/>
      <c r="AT18" s="118">
        <f>IF(OR(E18=""),"",VLOOKUP(E18,[1]Arbejdstider!$B$4:$AE$78,24,))</f>
        <v>0.25000000000000006</v>
      </c>
      <c r="AU18" s="113">
        <f>IF(OR(E18=""),"",VLOOKUP(E18,[1]Arbejdstider!$B$4:$AE$78,22,))</f>
        <v>0.55208333333333337</v>
      </c>
      <c r="AV18" s="113">
        <f>IF(OR(E18=""),"",VLOOKUP(E18,[1]Arbejdstider!$B$4:$AE$78,23,))</f>
        <v>1</v>
      </c>
      <c r="AW18" s="119">
        <f t="shared" si="3"/>
        <v>0</v>
      </c>
      <c r="AX18" s="120">
        <f>IF(OR($F18="",$G18=""),0,((IF($G18-MAX($F18,([1]Arbejdstider!$C$84/24))+($G18&lt;$F18)&lt;0,0,$G18-MAX($F18,([1]Arbejdstider!$C$84/24))+($G18&lt;$F18)))*24)-((IF(($G18-MAX($F18,([1]Arbejdstider!$D$84/24))+($G18&lt;$F18))&lt;0,0,($G18-MAX($F18,([1]Arbejdstider!$D$84/24))+($G18&lt;$F18)))))*24)</f>
        <v>0</v>
      </c>
      <c r="AY18" s="121">
        <f>IF(OR($F18="",$G18=""),0,((IF($G18-MAX($F18,([1]Arbejdstider!$C$85/24))+($G18&lt;$F18)&lt;0,0,$G18-MAX($F18,([1]Arbejdstider!$C$85/24))+($G18&lt;$F18)))*24)-((IF(($G18-MAX($F18,([1]Arbejdstider!$D$85/24))+($G18&lt;$F18))&lt;0,0,($G18-MAX($F18,([1]Arbejdstider!$D$85/24))+($G18&lt;$F18)))))*24)-IF(OR($AR18="",$AS18=""),0,((IF($AS18-MAX($AR18,([1]Arbejdstider!$C$85/24))+($AS18&lt;$AR18)&lt;0,0,$AS18-MAX($AR18,([1]Arbejdstider!$C$85/24))+($AS18&lt;$AR18)))*24)-((IF(($AS18-MAX($AR18,([1]Arbejdstider!$D$85/24))+($AS18&lt;$AR18))&lt;0,0,($AS18-MAX($AR18,([1]Arbejdstider!$D$85/24))+($AS18&lt;$AR18)))))*24)</f>
        <v>0</v>
      </c>
      <c r="AZ18" s="121">
        <f>IFERROR(CEILING(IF(E18="","",IF(OR($F18=0,$G18=0),0,($G18&lt;=$F18)*(1-([1]Arbejdstider!$C$86/24)+([1]Arbejdstider!$D$86/24))*24+(MIN(([1]Arbejdstider!$D$86/24),$G18)-MIN(([1]Arbejdstider!$D$86/24),$F18)+MAX(([1]Arbejdstider!$C$86/24),$G18)-MAX(([1]Arbejdstider!$C$86/24),$F18))*24)-IF(OR($AR18=0,$AS18=0),0,($AS18&lt;=$AR18)*(1-([1]Arbejdstider!$C$86/24)+([1]Arbejdstider!$D$86/24))*24+(MIN(([1]Arbejdstider!$D$86/24),$AS18)-MIN(([1]Arbejdstider!$D$86/24),$AR18)+MAX(([1]Arbejdstider!$C$86/24),$AS18)-MAX(([1]Arbejdstider!$C$86/24),$AR18))*24)+IF(OR($H18=0,$I18=0),0,($I18&lt;=$H18)*(1-([1]Arbejdstider!$C$86/24)+([1]Arbejdstider!$D$86/24))*24+(MIN(([1]Arbejdstider!$D$86/24),$I18)-MIN(([1]Arbejdstider!$D$86/24),$H18)+MAX(([1]Arbejdstider!$C$86/24),$G18)-MAX(([1]Arbejdstider!$C$86/24),$H18))*24)),0.5),"")</f>
        <v>0</v>
      </c>
      <c r="BA18" s="122">
        <f t="shared" si="4"/>
        <v>0</v>
      </c>
      <c r="BB18" s="122">
        <f t="shared" si="5"/>
        <v>0</v>
      </c>
      <c r="BC18" s="122">
        <f t="shared" si="6"/>
        <v>0</v>
      </c>
      <c r="BD18" s="123"/>
      <c r="BE18" s="124"/>
      <c r="BF18" s="122">
        <f t="shared" si="7"/>
        <v>0</v>
      </c>
      <c r="BG18" s="121">
        <f t="shared" si="16"/>
        <v>0</v>
      </c>
      <c r="BH18" s="121">
        <f t="shared" si="8"/>
        <v>0</v>
      </c>
      <c r="BI18" s="121">
        <f t="shared" si="9"/>
        <v>0</v>
      </c>
      <c r="BJ18" s="121">
        <f t="shared" si="10"/>
        <v>0</v>
      </c>
      <c r="BK18" s="121">
        <f t="shared" si="11"/>
        <v>0</v>
      </c>
      <c r="BL18" s="121">
        <f t="shared" si="12"/>
        <v>0</v>
      </c>
      <c r="BM18" s="121">
        <f t="shared" si="13"/>
        <v>0</v>
      </c>
      <c r="BN18" s="121"/>
      <c r="BO18" s="125"/>
      <c r="BP18" s="126">
        <f>IF(OR(F18=0,G18=0),0,IF(AND(WEEKDAY(C18,2)=5,G18&lt;F18,G18&gt;(6/24)),(G18-MAX(F18,(6/24))+(F18&gt;G18))*24-7,IF(WEEKDAY(C18,2)=6,(G18-MAX(F18,(6/24))+(F18&gt;G18))*24,IF(WEEKDAY(C18,2)=7,IF(F18&gt;G18,([1]Arbejdstider!H$87-F18)*24,IF(F18&lt;G18,(G18-F18)*24)),0))))</f>
        <v>0</v>
      </c>
      <c r="BQ18" s="126">
        <f>IF(OR(H18=0,I18=0),0,IF(AND(WEEKDAY(C18,2)=5,I18&lt;H18,I18&gt;(6/24)),(I18-MAX(H18,(6/24))+(H18&gt;I18))*24-7,IF(WEEKDAY(C18,2)=6,(I18-MAX(H18,(6/24))+(H18&gt;I18))*24,IF(WEEKDAY(C18,2)=7,IF(H18&gt;I18,([1]Arbejdstider!H$87-H18)*24,IF(H18&lt;I18,(I18-H18)*24)),""))))</f>
        <v>0</v>
      </c>
      <c r="BR18" s="126"/>
      <c r="BS18" s="126"/>
      <c r="BT18" s="127"/>
      <c r="BU18" s="128">
        <f t="shared" si="14"/>
        <v>0</v>
      </c>
      <c r="BV18" s="129" t="str">
        <f t="shared" si="15"/>
        <v>Lørdag</v>
      </c>
      <c r="CF18" s="131"/>
      <c r="CG18" s="131"/>
      <c r="CP18" s="132"/>
    </row>
    <row r="19" spans="2:94" s="130" customFormat="1" x14ac:dyDescent="0.2">
      <c r="B19" s="106"/>
      <c r="C19" s="107">
        <f t="shared" si="17"/>
        <v>43450</v>
      </c>
      <c r="D19" s="107" t="str">
        <f t="shared" si="18"/>
        <v>Søndag</v>
      </c>
      <c r="E19" s="108" t="s">
        <v>46</v>
      </c>
      <c r="F19" s="109">
        <f>IF(OR(E19=""),"",VLOOKUP(E19,[1]Arbejdstider!$B$4:$AE$78,2,))</f>
        <v>0</v>
      </c>
      <c r="G19" s="109">
        <f>IF(OR(E19=""),"",VLOOKUP(E19,[1]Arbejdstider!$B$4:$AE$78,3,))</f>
        <v>0</v>
      </c>
      <c r="H19" s="109">
        <f>IF(OR(E19=""),"",VLOOKUP(E19,[1]Arbejdstider!$B$4:$AE$78,4,))</f>
        <v>0</v>
      </c>
      <c r="I19" s="109">
        <f>IF(OR(E19=""),"",VLOOKUP(E19,[1]Arbejdstider!$B$4:$AE$78,5,))</f>
        <v>0</v>
      </c>
      <c r="J19" s="110">
        <f>IF(OR(E19=""),"",VLOOKUP(E19,[1]Arbejdstider!$B$4:$AE$78,6,))</f>
        <v>0</v>
      </c>
      <c r="K19" s="110">
        <f>IF(OR(E19=""),"",VLOOKUP(E19,[1]Arbejdstider!$B$4:$AE$78,7,))</f>
        <v>0</v>
      </c>
      <c r="L19" s="111">
        <f>IF(OR(E19=""),"",VLOOKUP(E19,[1]Arbejdstider!$B$3:$AE$78,10,))</f>
        <v>0</v>
      </c>
      <c r="M19" s="111">
        <f>IF(OR(E19=""),"",VLOOKUP(E19,[1]Arbejdstider!$B$4:$AE$78,11,))</f>
        <v>0</v>
      </c>
      <c r="N19" s="109">
        <f>IF(OR(E19=""),"",VLOOKUP(E19,[1]Arbejdstider!$B$4:$AE$78,14,))</f>
        <v>0</v>
      </c>
      <c r="O19" s="109">
        <f>IF(OR(E19=""),"",VLOOKUP(E19,[1]Arbejdstider!$B$4:$AE$78,15,))</f>
        <v>0</v>
      </c>
      <c r="P19" s="109">
        <f>IF(OR(E19=""),"",VLOOKUP(E19,[1]Arbejdstider!$B$4:$AE$78,12,))</f>
        <v>0</v>
      </c>
      <c r="Q19" s="109">
        <f>IF(OR(E19=""),"",VLOOKUP(E19,[1]Arbejdstider!$B$4:$AE$78,13,))</f>
        <v>0</v>
      </c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>
        <f>IF(OR(E19=""),"",VLOOKUP(E19,[1]Arbejdstider!$B$4:$AE$78,16,))</f>
        <v>0</v>
      </c>
      <c r="AC19" s="112">
        <f>IF(OR(E19=""),"",VLOOKUP(E19,[1]Arbejdstider!$B$4:$AE$78,17,))</f>
        <v>0</v>
      </c>
      <c r="AD19" s="112">
        <f>IF(OR(E19=""),"",VLOOKUP(E19,[1]Arbejdstider!$B$4:$AE$78,18,))</f>
        <v>0</v>
      </c>
      <c r="AE19" s="112">
        <f>IF(OR(E19=""),"",VLOOKUP(E19,[1]Arbejdstider!$B$4:$AE$78,19,))</f>
        <v>0</v>
      </c>
      <c r="AF19" s="113">
        <f>IF(OR(E19=""),"",VLOOKUP(E19,[1]Arbejdstider!$B$4:$AE$78,20,))</f>
        <v>1</v>
      </c>
      <c r="AG19" s="109">
        <f>IF(OR(E19=""),"",VLOOKUP(E19,[1]Arbejdstider!$B$4:$AE$78,21,))</f>
        <v>1</v>
      </c>
      <c r="AH19" s="109">
        <f>IF(OR(E19=""),"",VLOOKUP(E19,[1]Arbejdstider!$B$4:$AE$78,22,))</f>
        <v>0</v>
      </c>
      <c r="AI19" s="109">
        <f>IF(OR(E19=""),"",VLOOKUP(E19,[1]Arbejdstider!$B$4:$AE$78,23,))</f>
        <v>0</v>
      </c>
      <c r="AJ19" s="114">
        <f>IF(OR(E19=""),"",VLOOKUP(E19,[1]Arbejdstider!$B$4:$AE$78,20,))</f>
        <v>1</v>
      </c>
      <c r="AK19" s="110">
        <f>IF(OR(E19=""),"",VLOOKUP(E19,[1]Arbejdstider!$B$4:$AE$78,21,))</f>
        <v>1</v>
      </c>
      <c r="AL19" s="115"/>
      <c r="AM19" s="115"/>
      <c r="AN19" s="115"/>
      <c r="AO19" s="115"/>
      <c r="AP19" s="115"/>
      <c r="AQ19" s="115"/>
      <c r="AR19" s="116"/>
      <c r="AS19" s="117"/>
      <c r="AT19" s="118">
        <f>IF(OR(E19=""),"",VLOOKUP(E19,[1]Arbejdstider!$B$4:$AE$78,24,))</f>
        <v>0</v>
      </c>
      <c r="AU19" s="113">
        <f>IF(OR(E19=""),"",VLOOKUP(E19,[1]Arbejdstider!$B$4:$AE$78,22,))</f>
        <v>0</v>
      </c>
      <c r="AV19" s="113">
        <f>IF(OR(E19=""),"",VLOOKUP(E19,[1]Arbejdstider!$B$4:$AE$78,23,))</f>
        <v>0</v>
      </c>
      <c r="AW19" s="119">
        <f t="shared" si="3"/>
        <v>0</v>
      </c>
      <c r="AX19" s="120">
        <f>IF(OR($F19="",$G19=""),0,((IF($G19-MAX($F19,([1]Arbejdstider!$C$84/24))+($G19&lt;$F19)&lt;0,0,$G19-MAX($F19,([1]Arbejdstider!$C$84/24))+($G19&lt;$F19)))*24)-((IF(($G19-MAX($F19,([1]Arbejdstider!$D$84/24))+($G19&lt;$F19))&lt;0,0,($G19-MAX($F19,([1]Arbejdstider!$D$84/24))+($G19&lt;$F19)))))*24)</f>
        <v>0</v>
      </c>
      <c r="AY19" s="121">
        <f>IF(OR($F19="",$G19=""),0,((IF($G19-MAX($F19,([1]Arbejdstider!$C$85/24))+($G19&lt;$F19)&lt;0,0,$G19-MAX($F19,([1]Arbejdstider!$C$85/24))+($G19&lt;$F19)))*24)-((IF(($G19-MAX($F19,([1]Arbejdstider!$D$85/24))+($G19&lt;$F19))&lt;0,0,($G19-MAX($F19,([1]Arbejdstider!$D$85/24))+($G19&lt;$F19)))))*24)-IF(OR($AR19="",$AS19=""),0,((IF($AS19-MAX($AR19,([1]Arbejdstider!$C$85/24))+($AS19&lt;$AR19)&lt;0,0,$AS19-MAX($AR19,([1]Arbejdstider!$C$85/24))+($AS19&lt;$AR19)))*24)-((IF(($AS19-MAX($AR19,([1]Arbejdstider!$D$85/24))+($AS19&lt;$AR19))&lt;0,0,($AS19-MAX($AR19,([1]Arbejdstider!$D$85/24))+($AS19&lt;$AR19)))))*24)</f>
        <v>0</v>
      </c>
      <c r="AZ19" s="121">
        <f>IFERROR(CEILING(IF(E19="","",IF(OR($F19=0,$G19=0),0,($G19&lt;=$F19)*(1-([1]Arbejdstider!$C$86/24)+([1]Arbejdstider!$D$86/24))*24+(MIN(([1]Arbejdstider!$D$86/24),$G19)-MIN(([1]Arbejdstider!$D$86/24),$F19)+MAX(([1]Arbejdstider!$C$86/24),$G19)-MAX(([1]Arbejdstider!$C$86/24),$F19))*24)-IF(OR($AR19=0,$AS19=0),0,($AS19&lt;=$AR19)*(1-([1]Arbejdstider!$C$86/24)+([1]Arbejdstider!$D$86/24))*24+(MIN(([1]Arbejdstider!$D$86/24),$AS19)-MIN(([1]Arbejdstider!$D$86/24),$AR19)+MAX(([1]Arbejdstider!$C$86/24),$AS19)-MAX(([1]Arbejdstider!$C$86/24),$AR19))*24)+IF(OR($H19=0,$I19=0),0,($I19&lt;=$H19)*(1-([1]Arbejdstider!$C$86/24)+([1]Arbejdstider!$D$86/24))*24+(MIN(([1]Arbejdstider!$D$86/24),$I19)-MIN(([1]Arbejdstider!$D$86/24),$H19)+MAX(([1]Arbejdstider!$C$86/24),$G19)-MAX(([1]Arbejdstider!$C$86/24),$H19))*24)),0.5),"")</f>
        <v>0</v>
      </c>
      <c r="BA19" s="122">
        <f t="shared" si="4"/>
        <v>0</v>
      </c>
      <c r="BB19" s="122">
        <f t="shared" si="5"/>
        <v>0</v>
      </c>
      <c r="BC19" s="122">
        <f t="shared" si="6"/>
        <v>0</v>
      </c>
      <c r="BD19" s="123"/>
      <c r="BE19" s="124"/>
      <c r="BF19" s="122">
        <f t="shared" si="7"/>
        <v>0</v>
      </c>
      <c r="BG19" s="121">
        <f t="shared" si="16"/>
        <v>0</v>
      </c>
      <c r="BH19" s="121">
        <f t="shared" si="8"/>
        <v>0</v>
      </c>
      <c r="BI19" s="121">
        <f t="shared" si="9"/>
        <v>0</v>
      </c>
      <c r="BJ19" s="121">
        <f t="shared" si="10"/>
        <v>0</v>
      </c>
      <c r="BK19" s="121">
        <f t="shared" si="11"/>
        <v>0</v>
      </c>
      <c r="BL19" s="121">
        <f t="shared" si="12"/>
        <v>0</v>
      </c>
      <c r="BM19" s="121">
        <f t="shared" si="13"/>
        <v>0</v>
      </c>
      <c r="BN19" s="121"/>
      <c r="BO19" s="125"/>
      <c r="BP19" s="126">
        <f>IF(OR(F19=0,G19=0),0,IF(AND(WEEKDAY(C19,2)=5,G19&lt;F19,G19&gt;(6/24)),(G19-MAX(F19,(6/24))+(F19&gt;G19))*24-7,IF(WEEKDAY(C19,2)=6,(G19-MAX(F19,(6/24))+(F19&gt;G19))*24,IF(WEEKDAY(C19,2)=7,IF(F19&gt;G19,([1]Arbejdstider!H$87-F19)*24,IF(F19&lt;G19,(G19-F19)*24)),0))))</f>
        <v>0</v>
      </c>
      <c r="BQ19" s="126">
        <f>IF(OR(H19=0,I19=0),0,IF(AND(WEEKDAY(C19,2)=5,I19&lt;H19,I19&gt;(6/24)),(I19-MAX(H19,(6/24))+(H19&gt;I19))*24-7,IF(WEEKDAY(C19,2)=6,(I19-MAX(H19,(6/24))+(H19&gt;I19))*24,IF(WEEKDAY(C19,2)=7,IF(H19&gt;I19,([1]Arbejdstider!H$87-H19)*24,IF(H19&lt;I19,(I19-H19)*24)),""))))</f>
        <v>0</v>
      </c>
      <c r="BR19" s="126"/>
      <c r="BS19" s="126"/>
      <c r="BT19" s="127"/>
      <c r="BU19" s="128">
        <f t="shared" si="14"/>
        <v>0</v>
      </c>
      <c r="BV19" s="129" t="str">
        <f t="shared" si="15"/>
        <v>Søndag</v>
      </c>
      <c r="CF19" s="131"/>
      <c r="CG19" s="131"/>
      <c r="CP19" s="132"/>
    </row>
    <row r="20" spans="2:94" s="130" customFormat="1" ht="11.25" customHeight="1" x14ac:dyDescent="0.2">
      <c r="B20" s="106"/>
      <c r="C20" s="107">
        <f t="shared" si="17"/>
        <v>43451</v>
      </c>
      <c r="D20" s="107" t="str">
        <f t="shared" si="18"/>
        <v>Mandag</v>
      </c>
      <c r="E20" s="108" t="s">
        <v>46</v>
      </c>
      <c r="F20" s="109">
        <f>IF(OR(E20=""),"",VLOOKUP(E20,[1]Arbejdstider!$B$4:$AE$78,2,))</f>
        <v>0</v>
      </c>
      <c r="G20" s="109">
        <f>IF(OR(E20=""),"",VLOOKUP(E20,[1]Arbejdstider!$B$4:$AE$78,3,))</f>
        <v>0</v>
      </c>
      <c r="H20" s="109">
        <f>IF(OR(E20=""),"",VLOOKUP(E20,[1]Arbejdstider!$B$4:$AE$78,4,))</f>
        <v>0</v>
      </c>
      <c r="I20" s="109">
        <f>IF(OR(E20=""),"",VLOOKUP(E20,[1]Arbejdstider!$B$4:$AE$78,5,))</f>
        <v>0</v>
      </c>
      <c r="J20" s="110">
        <f>IF(OR(E20=""),"",VLOOKUP(E20,[1]Arbejdstider!$B$4:$AE$78,6,))</f>
        <v>0</v>
      </c>
      <c r="K20" s="110">
        <f>IF(OR(E20=""),"",VLOOKUP(E20,[1]Arbejdstider!$B$4:$AE$78,7,))</f>
        <v>0</v>
      </c>
      <c r="L20" s="111">
        <f>IF(OR(E20=""),"",VLOOKUP(E20,[1]Arbejdstider!$B$3:$AE$78,10,))</f>
        <v>0</v>
      </c>
      <c r="M20" s="111">
        <f>IF(OR(E20=""),"",VLOOKUP(E20,[1]Arbejdstider!$B$4:$AE$78,11,))</f>
        <v>0</v>
      </c>
      <c r="N20" s="109">
        <f>IF(OR(E20=""),"",VLOOKUP(E20,[1]Arbejdstider!$B$4:$AE$78,14,))</f>
        <v>0</v>
      </c>
      <c r="O20" s="109">
        <f>IF(OR(E20=""),"",VLOOKUP(E20,[1]Arbejdstider!$B$4:$AE$78,15,))</f>
        <v>0</v>
      </c>
      <c r="P20" s="109">
        <f>IF(OR(E20=""),"",VLOOKUP(E20,[1]Arbejdstider!$B$4:$AE$78,12,))</f>
        <v>0</v>
      </c>
      <c r="Q20" s="109">
        <f>IF(OR(E20=""),"",VLOOKUP(E20,[1]Arbejdstider!$B$4:$AE$78,13,))</f>
        <v>0</v>
      </c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>
        <f>IF(OR(E20=""),"",VLOOKUP(E20,[1]Arbejdstider!$B$4:$AE$78,16,))</f>
        <v>0</v>
      </c>
      <c r="AC20" s="112">
        <f>IF(OR(E20=""),"",VLOOKUP(E20,[1]Arbejdstider!$B$4:$AE$78,17,))</f>
        <v>0</v>
      </c>
      <c r="AD20" s="112">
        <f>IF(OR(E20=""),"",VLOOKUP(E20,[1]Arbejdstider!$B$4:$AE$78,18,))</f>
        <v>0</v>
      </c>
      <c r="AE20" s="112">
        <f>IF(OR(E20=""),"",VLOOKUP(E20,[1]Arbejdstider!$B$4:$AE$78,19,))</f>
        <v>0</v>
      </c>
      <c r="AF20" s="113">
        <f>IF(OR(E20=""),"",VLOOKUP(E20,[1]Arbejdstider!$B$4:$AE$78,20,))</f>
        <v>1</v>
      </c>
      <c r="AG20" s="109">
        <f>IF(OR(E20=""),"",VLOOKUP(E20,[1]Arbejdstider!$B$4:$AE$78,21,))</f>
        <v>1</v>
      </c>
      <c r="AH20" s="109">
        <f>IF(OR(E20=""),"",VLOOKUP(E20,[1]Arbejdstider!$B$4:$AE$78,22,))</f>
        <v>0</v>
      </c>
      <c r="AI20" s="109">
        <f>IF(OR(E20=""),"",VLOOKUP(E20,[1]Arbejdstider!$B$4:$AE$78,23,))</f>
        <v>0</v>
      </c>
      <c r="AJ20" s="114">
        <f>IF(OR(E20=""),"",VLOOKUP(E20,[1]Arbejdstider!$B$4:$AE$78,20,))</f>
        <v>1</v>
      </c>
      <c r="AK20" s="110">
        <f>IF(OR(E20=""),"",VLOOKUP(E20,[1]Arbejdstider!$B$4:$AE$78,21,))</f>
        <v>1</v>
      </c>
      <c r="AL20" s="115"/>
      <c r="AM20" s="115"/>
      <c r="AN20" s="115"/>
      <c r="AO20" s="115"/>
      <c r="AP20" s="115"/>
      <c r="AQ20" s="115"/>
      <c r="AR20" s="116"/>
      <c r="AS20" s="117"/>
      <c r="AT20" s="118">
        <f>IF(OR(E20=""),"",VLOOKUP(E20,[1]Arbejdstider!$B$4:$AE$78,24,))</f>
        <v>0</v>
      </c>
      <c r="AU20" s="113">
        <f>IF(OR(E20=""),"",VLOOKUP(E20,[1]Arbejdstider!$B$4:$AE$78,22,))</f>
        <v>0</v>
      </c>
      <c r="AV20" s="113">
        <f>IF(OR(E20=""),"",VLOOKUP(E20,[1]Arbejdstider!$B$4:$AE$78,23,))</f>
        <v>0</v>
      </c>
      <c r="AW20" s="119">
        <f t="shared" si="3"/>
        <v>0</v>
      </c>
      <c r="AX20" s="120">
        <f>IF(OR($F20="",$G20=""),0,((IF($G20-MAX($F20,([1]Arbejdstider!$C$84/24))+($G20&lt;$F20)&lt;0,0,$G20-MAX($F20,([1]Arbejdstider!$C$84/24))+($G20&lt;$F20)))*24)-((IF(($G20-MAX($F20,([1]Arbejdstider!$D$84/24))+($G20&lt;$F20))&lt;0,0,($G20-MAX($F20,([1]Arbejdstider!$D$84/24))+($G20&lt;$F20)))))*24)</f>
        <v>0</v>
      </c>
      <c r="AY20" s="121">
        <f>IF(OR($F20="",$G20=""),0,((IF($G20-MAX($F20,([1]Arbejdstider!$C$85/24))+($G20&lt;$F20)&lt;0,0,$G20-MAX($F20,([1]Arbejdstider!$C$85/24))+($G20&lt;$F20)))*24)-((IF(($G20-MAX($F20,([1]Arbejdstider!$D$85/24))+($G20&lt;$F20))&lt;0,0,($G20-MAX($F20,([1]Arbejdstider!$D$85/24))+($G20&lt;$F20)))))*24)-IF(OR($AR20="",$AS20=""),0,((IF($AS20-MAX($AR20,([1]Arbejdstider!$C$85/24))+($AS20&lt;$AR20)&lt;0,0,$AS20-MAX($AR20,([1]Arbejdstider!$C$85/24))+($AS20&lt;$AR20)))*24)-((IF(($AS20-MAX($AR20,([1]Arbejdstider!$D$85/24))+($AS20&lt;$AR20))&lt;0,0,($AS20-MAX($AR20,([1]Arbejdstider!$D$85/24))+($AS20&lt;$AR20)))))*24)</f>
        <v>0</v>
      </c>
      <c r="AZ20" s="121">
        <f>IFERROR(CEILING(IF(E20="","",IF(OR($F20=0,$G20=0),0,($G20&lt;=$F20)*(1-([1]Arbejdstider!$C$86/24)+([1]Arbejdstider!$D$86/24))*24+(MIN(([1]Arbejdstider!$D$86/24),$G20)-MIN(([1]Arbejdstider!$D$86/24),$F20)+MAX(([1]Arbejdstider!$C$86/24),$G20)-MAX(([1]Arbejdstider!$C$86/24),$F20))*24)-IF(OR($AR20=0,$AS20=0),0,($AS20&lt;=$AR20)*(1-([1]Arbejdstider!$C$86/24)+([1]Arbejdstider!$D$86/24))*24+(MIN(([1]Arbejdstider!$D$86/24),$AS20)-MIN(([1]Arbejdstider!$D$86/24),$AR20)+MAX(([1]Arbejdstider!$C$86/24),$AS20)-MAX(([1]Arbejdstider!$C$86/24),$AR20))*24)+IF(OR($H20=0,$I20=0),0,($I20&lt;=$H20)*(1-([1]Arbejdstider!$C$86/24)+([1]Arbejdstider!$D$86/24))*24+(MIN(([1]Arbejdstider!$D$86/24),$I20)-MIN(([1]Arbejdstider!$D$86/24),$H20)+MAX(([1]Arbejdstider!$C$86/24),$G20)-MAX(([1]Arbejdstider!$C$86/24),$H20))*24)),0.5),"")</f>
        <v>0</v>
      </c>
      <c r="BA20" s="122">
        <f t="shared" si="4"/>
        <v>0</v>
      </c>
      <c r="BB20" s="122">
        <f t="shared" si="5"/>
        <v>0</v>
      </c>
      <c r="BC20" s="122">
        <f t="shared" si="6"/>
        <v>0</v>
      </c>
      <c r="BD20" s="123"/>
      <c r="BE20" s="124"/>
      <c r="BF20" s="122">
        <f t="shared" si="7"/>
        <v>0</v>
      </c>
      <c r="BG20" s="121">
        <f t="shared" si="16"/>
        <v>0</v>
      </c>
      <c r="BH20" s="121">
        <f t="shared" si="8"/>
        <v>0</v>
      </c>
      <c r="BI20" s="121">
        <f t="shared" si="9"/>
        <v>0</v>
      </c>
      <c r="BJ20" s="121">
        <f t="shared" si="10"/>
        <v>0</v>
      </c>
      <c r="BK20" s="121">
        <f t="shared" si="11"/>
        <v>0</v>
      </c>
      <c r="BL20" s="121">
        <f t="shared" si="12"/>
        <v>0</v>
      </c>
      <c r="BM20" s="121">
        <f t="shared" si="13"/>
        <v>0</v>
      </c>
      <c r="BN20" s="121"/>
      <c r="BO20" s="125">
        <f>SUM(AW14:AW20)</f>
        <v>1.0208333333333335</v>
      </c>
      <c r="BP20" s="126">
        <f>IF(OR(F20=0,G20=0),0,IF(AND(WEEKDAY(C20,2)=5,G20&lt;F20,G20&gt;(6/24)),(G20-MAX(F20,(6/24))+(F20&gt;G20))*24-7,IF(WEEKDAY(C20,2)=6,(G20-MAX(F20,(6/24))+(F20&gt;G20))*24,IF(WEEKDAY(C20,2)=7,IF(F20&gt;G20,([1]Arbejdstider!H$87-F20)*24,IF(F20&lt;G20,(G20-F20)*24)),0))))</f>
        <v>0</v>
      </c>
      <c r="BQ20" s="126">
        <f>IF(OR(H20=0,I20=0),0,IF(AND(WEEKDAY(C20,2)=5,I20&lt;H20,I20&gt;(6/24)),(I20-MAX(H20,(6/24))+(H20&gt;I20))*24-7,IF(WEEKDAY(C20,2)=6,(I20-MAX(H20,(6/24))+(H20&gt;I20))*24,IF(WEEKDAY(C20,2)=7,IF(H20&gt;I20,([1]Arbejdstider!H$87-H20)*24,IF(H20&lt;I20,(I20-H20)*24)),""))))</f>
        <v>0</v>
      </c>
      <c r="BR20" s="126"/>
      <c r="BS20" s="126"/>
      <c r="BT20" s="127"/>
      <c r="BU20" s="128">
        <f t="shared" si="14"/>
        <v>0</v>
      </c>
      <c r="BV20" s="129" t="str">
        <f t="shared" si="15"/>
        <v>Mandag</v>
      </c>
      <c r="CF20" s="131"/>
      <c r="CG20" s="131"/>
      <c r="CP20" s="132"/>
    </row>
    <row r="21" spans="2:94" s="130" customFormat="1" x14ac:dyDescent="0.2">
      <c r="B21" s="106">
        <f>B14+1</f>
        <v>51</v>
      </c>
      <c r="C21" s="107">
        <f t="shared" si="17"/>
        <v>43452</v>
      </c>
      <c r="D21" s="107" t="str">
        <f t="shared" si="18"/>
        <v>Tirsdag</v>
      </c>
      <c r="E21" s="108" t="s">
        <v>51</v>
      </c>
      <c r="F21" s="109">
        <f>IF(OR(E21=""),"",VLOOKUP(E21,[1]Arbejdstider!$B$4:$AE$78,2,))</f>
        <v>0.47916666666666669</v>
      </c>
      <c r="G21" s="109">
        <f>IF(OR(E21=""),"",VLOOKUP(E21,[1]Arbejdstider!$B$4:$AE$78,3,))</f>
        <v>0.8125</v>
      </c>
      <c r="H21" s="109">
        <f>IF(OR(E21=""),"",VLOOKUP(E21,[1]Arbejdstider!$B$4:$AE$78,4,))</f>
        <v>0</v>
      </c>
      <c r="I21" s="109">
        <f>IF(OR(E21=""),"",VLOOKUP(E21,[1]Arbejdstider!$B$4:$AE$78,5,))</f>
        <v>0</v>
      </c>
      <c r="J21" s="110">
        <f>IF(OR(E21=""),"",VLOOKUP(E21,[1]Arbejdstider!$B$4:$AE$78,6,))</f>
        <v>0</v>
      </c>
      <c r="K21" s="110">
        <f>IF(OR(E21=""),"",VLOOKUP(E21,[1]Arbejdstider!$B$4:$AE$78,7,))</f>
        <v>0</v>
      </c>
      <c r="L21" s="111">
        <f>IF(OR(E21=""),"",VLOOKUP(E21,[1]Arbejdstider!$B$3:$AE$78,10,))</f>
        <v>0</v>
      </c>
      <c r="M21" s="111">
        <f>IF(OR(E21=""),"",VLOOKUP(E21,[1]Arbejdstider!$B$4:$AE$78,11,))</f>
        <v>0</v>
      </c>
      <c r="N21" s="109">
        <f>IF(OR(E21=""),"",VLOOKUP(E21,[1]Arbejdstider!$B$4:$AE$78,14,))</f>
        <v>0</v>
      </c>
      <c r="O21" s="109">
        <f>IF(OR(E21=""),"",VLOOKUP(E21,[1]Arbejdstider!$B$4:$AE$78,15,))</f>
        <v>0</v>
      </c>
      <c r="P21" s="109">
        <f>IF(OR(E21=""),"",VLOOKUP(E21,[1]Arbejdstider!$B$4:$AE$78,12,))</f>
        <v>0</v>
      </c>
      <c r="Q21" s="109">
        <f>IF(OR(E21=""),"",VLOOKUP(E21,[1]Arbejdstider!$B$4:$AE$78,13,))</f>
        <v>0</v>
      </c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>
        <f>IF(OR(E21=""),"",VLOOKUP(E21,[1]Arbejdstider!$B$4:$AE$78,16,))</f>
        <v>0</v>
      </c>
      <c r="AC21" s="112">
        <f>IF(OR(E21=""),"",VLOOKUP(E21,[1]Arbejdstider!$B$4:$AE$78,17,))</f>
        <v>0</v>
      </c>
      <c r="AD21" s="112">
        <f>IF(OR(E21=""),"",VLOOKUP(E21,[1]Arbejdstider!$B$4:$AE$78,18,))</f>
        <v>0</v>
      </c>
      <c r="AE21" s="112">
        <f>IF(OR(E21=""),"",VLOOKUP(E21,[1]Arbejdstider!$B$4:$AE$78,19,))</f>
        <v>0</v>
      </c>
      <c r="AF21" s="113">
        <f>IF(OR(E21=""),"",VLOOKUP(E21,[1]Arbejdstider!$B$4:$AE$78,20,))</f>
        <v>1</v>
      </c>
      <c r="AG21" s="109">
        <f>IF(OR(E21=""),"",VLOOKUP(E21,[1]Arbejdstider!$B$4:$AE$78,21,))</f>
        <v>0.47916666666666669</v>
      </c>
      <c r="AH21" s="109">
        <f>IF(OR(E21=""),"",VLOOKUP(E21,[1]Arbejdstider!$B$4:$AE$78,22,))</f>
        <v>0.8125</v>
      </c>
      <c r="AI21" s="109">
        <f>IF(OR(E21=""),"",VLOOKUP(E21,[1]Arbejdstider!$B$4:$AE$78,23,))</f>
        <v>1</v>
      </c>
      <c r="AJ21" s="114">
        <f>IF(OR(E21=""),"",VLOOKUP(E21,[1]Arbejdstider!$B$4:$AE$78,20,))</f>
        <v>1</v>
      </c>
      <c r="AK21" s="110">
        <f>IF(OR(E21=""),"",VLOOKUP(E21,[1]Arbejdstider!$B$4:$AE$78,21,))</f>
        <v>0.47916666666666669</v>
      </c>
      <c r="AL21" s="115"/>
      <c r="AM21" s="115"/>
      <c r="AN21" s="115"/>
      <c r="AO21" s="115"/>
      <c r="AP21" s="115"/>
      <c r="AQ21" s="115"/>
      <c r="AR21" s="116"/>
      <c r="AS21" s="117"/>
      <c r="AT21" s="118">
        <f>IF(OR(E21=""),"",VLOOKUP(E21,[1]Arbejdstider!$B$4:$AE$78,24,))</f>
        <v>0.47916666666666674</v>
      </c>
      <c r="AU21" s="113">
        <f>IF(OR(E21=""),"",VLOOKUP(E21,[1]Arbejdstider!$B$4:$AE$78,22,))</f>
        <v>0.8125</v>
      </c>
      <c r="AV21" s="113">
        <f>IF(OR(E21=""),"",VLOOKUP(E21,[1]Arbejdstider!$B$4:$AE$78,23,))</f>
        <v>1</v>
      </c>
      <c r="AW21" s="119">
        <f t="shared" si="3"/>
        <v>0.33333333333333331</v>
      </c>
      <c r="AX21" s="120">
        <f>IF(OR($F21="",$G21=""),0,((IF($G21-MAX($F21,([1]Arbejdstider!$C$84/24))+($G21&lt;$F21)&lt;0,0,$G21-MAX($F21,([1]Arbejdstider!$C$84/24))+($G21&lt;$F21)))*24)-((IF(($G21-MAX($F21,([1]Arbejdstider!$D$84/24))+($G21&lt;$F21))&lt;0,0,($G21-MAX($F21,([1]Arbejdstider!$D$84/24))+($G21&lt;$F21)))))*24)</f>
        <v>6.5</v>
      </c>
      <c r="AY21" s="121">
        <f>IF(OR($F21="",$G21=""),0,((IF($G21-MAX($F21,([1]Arbejdstider!$C$85/24))+($G21&lt;$F21)&lt;0,0,$G21-MAX($F21,([1]Arbejdstider!$C$85/24))+($G21&lt;$F21)))*24)-((IF(($G21-MAX($F21,([1]Arbejdstider!$D$85/24))+($G21&lt;$F21))&lt;0,0,($G21-MAX($F21,([1]Arbejdstider!$D$85/24))+($G21&lt;$F21)))))*24)-IF(OR($AR21="",$AS21=""),0,((IF($AS21-MAX($AR21,([1]Arbejdstider!$C$85/24))+($AS21&lt;$AR21)&lt;0,0,$AS21-MAX($AR21,([1]Arbejdstider!$C$85/24))+($AS21&lt;$AR21)))*24)-((IF(($AS21-MAX($AR21,([1]Arbejdstider!$D$85/24))+($AS21&lt;$AR21))&lt;0,0,($AS21-MAX($AR21,([1]Arbejdstider!$D$85/24))+($AS21&lt;$AR21)))))*24)</f>
        <v>1.5</v>
      </c>
      <c r="AZ21" s="121">
        <f>IFERROR(CEILING(IF(E21="","",IF(OR($F21=0,$G21=0),0,($G21&lt;=$F21)*(1-([1]Arbejdstider!$C$86/24)+([1]Arbejdstider!$D$86/24))*24+(MIN(([1]Arbejdstider!$D$86/24),$G21)-MIN(([1]Arbejdstider!$D$86/24),$F21)+MAX(([1]Arbejdstider!$C$86/24),$G21)-MAX(([1]Arbejdstider!$C$86/24),$F21))*24)-IF(OR($AR21=0,$AS21=0),0,($AS21&lt;=$AR21)*(1-([1]Arbejdstider!$C$86/24)+([1]Arbejdstider!$D$86/24))*24+(MIN(([1]Arbejdstider!$D$86/24),$AS21)-MIN(([1]Arbejdstider!$D$86/24),$AR21)+MAX(([1]Arbejdstider!$C$86/24),$AS21)-MAX(([1]Arbejdstider!$C$86/24),$AR21))*24)+IF(OR($H21=0,$I21=0),0,($I21&lt;=$H21)*(1-([1]Arbejdstider!$C$86/24)+([1]Arbejdstider!$D$86/24))*24+(MIN(([1]Arbejdstider!$D$86/24),$I21)-MIN(([1]Arbejdstider!$D$86/24),$H21)+MAX(([1]Arbejdstider!$C$86/24),$G21)-MAX(([1]Arbejdstider!$C$86/24),$H21))*24)),0.5),"")</f>
        <v>0</v>
      </c>
      <c r="BA21" s="122">
        <f t="shared" si="4"/>
        <v>0</v>
      </c>
      <c r="BB21" s="122">
        <f t="shared" si="5"/>
        <v>0</v>
      </c>
      <c r="BC21" s="122">
        <f t="shared" si="6"/>
        <v>0</v>
      </c>
      <c r="BD21" s="123"/>
      <c r="BE21" s="124"/>
      <c r="BF21" s="122">
        <f t="shared" si="7"/>
        <v>0</v>
      </c>
      <c r="BG21" s="121">
        <f t="shared" si="16"/>
        <v>0</v>
      </c>
      <c r="BH21" s="121">
        <f t="shared" si="8"/>
        <v>0</v>
      </c>
      <c r="BI21" s="121">
        <f t="shared" si="9"/>
        <v>0</v>
      </c>
      <c r="BJ21" s="121">
        <f t="shared" si="10"/>
        <v>0</v>
      </c>
      <c r="BK21" s="121">
        <f t="shared" si="11"/>
        <v>0</v>
      </c>
      <c r="BL21" s="121">
        <f t="shared" si="12"/>
        <v>0</v>
      </c>
      <c r="BM21" s="121">
        <f t="shared" si="13"/>
        <v>0</v>
      </c>
      <c r="BN21" s="121"/>
      <c r="BO21" s="125"/>
      <c r="BP21" s="126">
        <f>IF(OR(F21=0,G21=0),0,IF(AND(WEEKDAY(C21,2)=5,G21&lt;F21,G21&gt;(6/24)),(G21-MAX(F21,(6/24))+(F21&gt;G21))*24-7,IF(WEEKDAY(C21,2)=6,(G21-MAX(F21,(6/24))+(F21&gt;G21))*24,IF(WEEKDAY(C21,2)=7,IF(F21&gt;G21,([1]Arbejdstider!H$87-F21)*24,IF(F21&lt;G21,(G21-F21)*24)),0))))</f>
        <v>0</v>
      </c>
      <c r="BQ21" s="126">
        <f>IF(OR(H21=0,I21=0),0,IF(AND(WEEKDAY(C21,2)=5,I21&lt;H21,I21&gt;(6/24)),(I21-MAX(H21,(6/24))+(H21&gt;I21))*24-7,IF(WEEKDAY(C21,2)=6,(I21-MAX(H21,(6/24))+(H21&gt;I21))*24,IF(WEEKDAY(C21,2)=7,IF(H21&gt;I21,([1]Arbejdstider!H$87-H21)*24,IF(H21&lt;I21,(I21-H21)*24)),""))))</f>
        <v>0</v>
      </c>
      <c r="BR21" s="126"/>
      <c r="BS21" s="126"/>
      <c r="BT21" s="127"/>
      <c r="BU21" s="128">
        <f t="shared" si="14"/>
        <v>51</v>
      </c>
      <c r="BV21" s="129" t="str">
        <f t="shared" si="15"/>
        <v>Tirsdag</v>
      </c>
      <c r="CF21" s="131"/>
      <c r="CG21" s="131"/>
      <c r="CP21" s="132"/>
    </row>
    <row r="22" spans="2:94" s="130" customFormat="1" ht="11.25" customHeight="1" x14ac:dyDescent="0.2">
      <c r="B22" s="106"/>
      <c r="C22" s="107">
        <f t="shared" si="17"/>
        <v>43453</v>
      </c>
      <c r="D22" s="107" t="str">
        <f t="shared" si="18"/>
        <v>Onsdag</v>
      </c>
      <c r="E22" s="108" t="s">
        <v>52</v>
      </c>
      <c r="F22" s="109">
        <f>IF(OR(E22=""),"",VLOOKUP(E22,[1]Arbejdstider!$B$4:$AE$78,2,))</f>
        <v>0.29166666666666669</v>
      </c>
      <c r="G22" s="109">
        <f>IF(OR(E22=""),"",VLOOKUP(E22,[1]Arbejdstider!$B$4:$AE$78,3,))</f>
        <v>0.63541666666666663</v>
      </c>
      <c r="H22" s="109">
        <f>IF(OR(E22=""),"",VLOOKUP(E22,[1]Arbejdstider!$B$4:$AE$78,4,))</f>
        <v>0</v>
      </c>
      <c r="I22" s="109">
        <f>IF(OR(E22=""),"",VLOOKUP(E22,[1]Arbejdstider!$B$4:$AE$78,5,))</f>
        <v>0</v>
      </c>
      <c r="J22" s="110">
        <f>IF(OR(E22=""),"",VLOOKUP(E22,[1]Arbejdstider!$B$4:$AE$78,6,))</f>
        <v>0</v>
      </c>
      <c r="K22" s="110">
        <f>IF(OR(E22=""),"",VLOOKUP(E22,[1]Arbejdstider!$B$4:$AE$78,7,))</f>
        <v>0</v>
      </c>
      <c r="L22" s="111">
        <f>IF(OR(E22=""),"",VLOOKUP(E22,[1]Arbejdstider!$B$3:$AE$78,10,))</f>
        <v>0</v>
      </c>
      <c r="M22" s="111">
        <f>IF(OR(E22=""),"",VLOOKUP(E22,[1]Arbejdstider!$B$4:$AE$78,11,))</f>
        <v>0</v>
      </c>
      <c r="N22" s="109">
        <f>IF(OR(E22=""),"",VLOOKUP(E22,[1]Arbejdstider!$B$4:$AE$78,14,))</f>
        <v>0</v>
      </c>
      <c r="O22" s="109">
        <f>IF(OR(E22=""),"",VLOOKUP(E22,[1]Arbejdstider!$B$4:$AE$78,15,))</f>
        <v>0</v>
      </c>
      <c r="P22" s="109">
        <f>IF(OR(E22=""),"",VLOOKUP(E22,[1]Arbejdstider!$B$4:$AE$78,12,))</f>
        <v>0</v>
      </c>
      <c r="Q22" s="109">
        <f>IF(OR(E22=""),"",VLOOKUP(E22,[1]Arbejdstider!$B$4:$AE$78,13,))</f>
        <v>0</v>
      </c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>
        <f>IF(OR(E22=""),"",VLOOKUP(E22,[1]Arbejdstider!$B$4:$AE$78,16,))</f>
        <v>0</v>
      </c>
      <c r="AC22" s="112">
        <f>IF(OR(E22=""),"",VLOOKUP(E22,[1]Arbejdstider!$B$4:$AE$78,17,))</f>
        <v>0</v>
      </c>
      <c r="AD22" s="112">
        <f>IF(OR(E22=""),"",VLOOKUP(E22,[1]Arbejdstider!$B$4:$AE$78,18,))</f>
        <v>0</v>
      </c>
      <c r="AE22" s="112">
        <f>IF(OR(E22=""),"",VLOOKUP(E22,[1]Arbejdstider!$B$4:$AE$78,19,))</f>
        <v>0</v>
      </c>
      <c r="AF22" s="113">
        <f>IF(OR(E22=""),"",VLOOKUP(E22,[1]Arbejdstider!$B$4:$AE$78,20,))</f>
        <v>1</v>
      </c>
      <c r="AG22" s="109">
        <f>IF(OR(E22=""),"",VLOOKUP(E22,[1]Arbejdstider!$B$4:$AE$78,21,))</f>
        <v>0.29166666666666669</v>
      </c>
      <c r="AH22" s="109">
        <f>IF(OR(E22=""),"",VLOOKUP(E22,[1]Arbejdstider!$B$4:$AE$78,22,))</f>
        <v>0.63541666666666663</v>
      </c>
      <c r="AI22" s="109">
        <f>IF(OR(E22=""),"",VLOOKUP(E22,[1]Arbejdstider!$B$4:$AE$78,23,))</f>
        <v>1</v>
      </c>
      <c r="AJ22" s="114">
        <f>IF(OR(E22=""),"",VLOOKUP(E22,[1]Arbejdstider!$B$4:$AE$78,20,))</f>
        <v>1</v>
      </c>
      <c r="AK22" s="110">
        <f>IF(OR(E22=""),"",VLOOKUP(E22,[1]Arbejdstider!$B$4:$AE$78,21,))</f>
        <v>0.29166666666666669</v>
      </c>
      <c r="AL22" s="115"/>
      <c r="AM22" s="115"/>
      <c r="AN22" s="115"/>
      <c r="AO22" s="115"/>
      <c r="AP22" s="115"/>
      <c r="AQ22" s="115"/>
      <c r="AR22" s="116"/>
      <c r="AS22" s="117"/>
      <c r="AT22" s="118">
        <f>IF(OR(E22=""),"",VLOOKUP(E22,[1]Arbejdstider!$B$4:$AE$78,24,))</f>
        <v>0.29166666666666674</v>
      </c>
      <c r="AU22" s="113">
        <f>IF(OR(E22=""),"",VLOOKUP(E22,[1]Arbejdstider!$B$4:$AE$78,22,))</f>
        <v>0.63541666666666663</v>
      </c>
      <c r="AV22" s="113">
        <f>IF(OR(E22=""),"",VLOOKUP(E22,[1]Arbejdstider!$B$4:$AE$78,23,))</f>
        <v>1</v>
      </c>
      <c r="AW22" s="119">
        <f t="shared" si="3"/>
        <v>0.34375</v>
      </c>
      <c r="AX22" s="120">
        <f>IF(OR($F22="",$G22=""),0,((IF($G22-MAX($F22,([1]Arbejdstider!$C$84/24))+($G22&lt;$F22)&lt;0,0,$G22-MAX($F22,([1]Arbejdstider!$C$84/24))+($G22&lt;$F22)))*24)-((IF(($G22-MAX($F22,([1]Arbejdstider!$D$84/24))+($G22&lt;$F22))&lt;0,0,($G22-MAX($F22,([1]Arbejdstider!$D$84/24))+($G22&lt;$F22)))))*24)</f>
        <v>8.2499999999999982</v>
      </c>
      <c r="AY22" s="121">
        <f>IF(OR($F22="",$G22=""),0,((IF($G22-MAX($F22,([1]Arbejdstider!$C$85/24))+($G22&lt;$F22)&lt;0,0,$G22-MAX($F22,([1]Arbejdstider!$C$85/24))+($G22&lt;$F22)))*24)-((IF(($G22-MAX($F22,([1]Arbejdstider!$D$85/24))+($G22&lt;$F22))&lt;0,0,($G22-MAX($F22,([1]Arbejdstider!$D$85/24))+($G22&lt;$F22)))))*24)-IF(OR($AR22="",$AS22=""),0,((IF($AS22-MAX($AR22,([1]Arbejdstider!$C$85/24))+($AS22&lt;$AR22)&lt;0,0,$AS22-MAX($AR22,([1]Arbejdstider!$C$85/24))+($AS22&lt;$AR22)))*24)-((IF(($AS22-MAX($AR22,([1]Arbejdstider!$D$85/24))+($AS22&lt;$AR22))&lt;0,0,($AS22-MAX($AR22,([1]Arbejdstider!$D$85/24))+($AS22&lt;$AR22)))))*24)</f>
        <v>0</v>
      </c>
      <c r="AZ22" s="121">
        <f>IFERROR(CEILING(IF(E22="","",IF(OR($F22=0,$G22=0),0,($G22&lt;=$F22)*(1-([1]Arbejdstider!$C$86/24)+([1]Arbejdstider!$D$86/24))*24+(MIN(([1]Arbejdstider!$D$86/24),$G22)-MIN(([1]Arbejdstider!$D$86/24),$F22)+MAX(([1]Arbejdstider!$C$86/24),$G22)-MAX(([1]Arbejdstider!$C$86/24),$F22))*24)-IF(OR($AR22=0,$AS22=0),0,($AS22&lt;=$AR22)*(1-([1]Arbejdstider!$C$86/24)+([1]Arbejdstider!$D$86/24))*24+(MIN(([1]Arbejdstider!$D$86/24),$AS22)-MIN(([1]Arbejdstider!$D$86/24),$AR22)+MAX(([1]Arbejdstider!$C$86/24),$AS22)-MAX(([1]Arbejdstider!$C$86/24),$AR22))*24)+IF(OR($H22=0,$I22=0),0,($I22&lt;=$H22)*(1-([1]Arbejdstider!$C$86/24)+([1]Arbejdstider!$D$86/24))*24+(MIN(([1]Arbejdstider!$D$86/24),$I22)-MIN(([1]Arbejdstider!$D$86/24),$H22)+MAX(([1]Arbejdstider!$C$86/24),$G22)-MAX(([1]Arbejdstider!$C$86/24),$H22))*24)),0.5),"")</f>
        <v>0</v>
      </c>
      <c r="BA22" s="122">
        <f t="shared" si="4"/>
        <v>0</v>
      </c>
      <c r="BB22" s="122">
        <f t="shared" si="5"/>
        <v>0</v>
      </c>
      <c r="BC22" s="122">
        <f t="shared" si="6"/>
        <v>0</v>
      </c>
      <c r="BD22" s="123"/>
      <c r="BE22" s="124"/>
      <c r="BF22" s="122">
        <f t="shared" si="7"/>
        <v>0</v>
      </c>
      <c r="BG22" s="121">
        <f t="shared" si="16"/>
        <v>0</v>
      </c>
      <c r="BH22" s="121">
        <f t="shared" si="8"/>
        <v>0</v>
      </c>
      <c r="BI22" s="121">
        <f t="shared" si="9"/>
        <v>0</v>
      </c>
      <c r="BJ22" s="121">
        <f t="shared" si="10"/>
        <v>0</v>
      </c>
      <c r="BK22" s="121">
        <f t="shared" si="11"/>
        <v>0</v>
      </c>
      <c r="BL22" s="121">
        <f t="shared" si="12"/>
        <v>0</v>
      </c>
      <c r="BM22" s="121">
        <f t="shared" si="13"/>
        <v>0</v>
      </c>
      <c r="BN22" s="121"/>
      <c r="BO22" s="125"/>
      <c r="BP22" s="126">
        <f>IF(OR(F22=0,G22=0),0,IF(AND(WEEKDAY(C22,2)=5,G22&lt;F22,G22&gt;(6/24)),(G22-MAX(F22,(6/24))+(F22&gt;G22))*24-7,IF(WEEKDAY(C22,2)=6,(G22-MAX(F22,(6/24))+(F22&gt;G22))*24,IF(WEEKDAY(C22,2)=7,IF(F22&gt;G22,([1]Arbejdstider!H$87-F22)*24,IF(F22&lt;G22,(G22-F22)*24)),0))))</f>
        <v>0</v>
      </c>
      <c r="BQ22" s="126">
        <f>IF(OR(H22=0,I22=0),0,IF(AND(WEEKDAY(C22,2)=5,I22&lt;H22,I22&gt;(6/24)),(I22-MAX(H22,(6/24))+(H22&gt;I22))*24-7,IF(WEEKDAY(C22,2)=6,(I22-MAX(H22,(6/24))+(H22&gt;I22))*24,IF(WEEKDAY(C22,2)=7,IF(H22&gt;I22,([1]Arbejdstider!H$87-H22)*24,IF(H22&lt;I22,(I22-H22)*24)),""))))</f>
        <v>0</v>
      </c>
      <c r="BR22" s="126"/>
      <c r="BS22" s="126"/>
      <c r="BT22" s="127"/>
      <c r="BU22" s="128">
        <f t="shared" si="14"/>
        <v>0</v>
      </c>
      <c r="BV22" s="129" t="str">
        <f t="shared" si="15"/>
        <v>Onsdag</v>
      </c>
      <c r="CF22" s="131"/>
      <c r="CG22" s="131"/>
      <c r="CP22" s="132"/>
    </row>
    <row r="23" spans="2:94" s="130" customFormat="1" x14ac:dyDescent="0.2">
      <c r="B23" s="106"/>
      <c r="C23" s="107">
        <f t="shared" si="17"/>
        <v>43454</v>
      </c>
      <c r="D23" s="107" t="str">
        <f t="shared" si="18"/>
        <v>Torsdag</v>
      </c>
      <c r="E23" s="108" t="s">
        <v>53</v>
      </c>
      <c r="F23" s="109">
        <f>IF(OR(E23=""),"",VLOOKUP(E23,[1]Arbejdstider!$B$4:$AE$78,2,))</f>
        <v>0</v>
      </c>
      <c r="G23" s="109">
        <f>IF(OR(E23=""),"",VLOOKUP(E23,[1]Arbejdstider!$B$4:$AE$78,3,))</f>
        <v>0</v>
      </c>
      <c r="H23" s="109">
        <f>IF(OR(E23=""),"",VLOOKUP(E23,[1]Arbejdstider!$B$4:$AE$78,4,))</f>
        <v>0</v>
      </c>
      <c r="I23" s="109">
        <f>IF(OR(E23=""),"",VLOOKUP(E23,[1]Arbejdstider!$B$4:$AE$78,5,))</f>
        <v>0</v>
      </c>
      <c r="J23" s="110">
        <f>IF(OR(E23=""),"",VLOOKUP(E23,[1]Arbejdstider!$B$4:$AE$78,6,))</f>
        <v>0</v>
      </c>
      <c r="K23" s="110">
        <f>IF(OR(E23=""),"",VLOOKUP(E23,[1]Arbejdstider!$B$4:$AE$78,7,))</f>
        <v>0</v>
      </c>
      <c r="L23" s="111">
        <f>IF(OR(E23=""),"",VLOOKUP(E23,[1]Arbejdstider!$B$3:$AE$78,10,))</f>
        <v>0</v>
      </c>
      <c r="M23" s="111">
        <f>IF(OR(E23=""),"",VLOOKUP(E23,[1]Arbejdstider!$B$4:$AE$78,11,))</f>
        <v>0</v>
      </c>
      <c r="N23" s="109">
        <f>IF(OR(E23=""),"",VLOOKUP(E23,[1]Arbejdstider!$B$4:$AE$78,14,))</f>
        <v>0</v>
      </c>
      <c r="O23" s="109">
        <f>IF(OR(E23=""),"",VLOOKUP(E23,[1]Arbejdstider!$B$4:$AE$78,15,))</f>
        <v>0</v>
      </c>
      <c r="P23" s="109">
        <f>IF(OR(E23=""),"",VLOOKUP(E23,[1]Arbejdstider!$B$4:$AE$78,12,))</f>
        <v>0</v>
      </c>
      <c r="Q23" s="109">
        <f>IF(OR(E23=""),"",VLOOKUP(E23,[1]Arbejdstider!$B$4:$AE$78,13,))</f>
        <v>0</v>
      </c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>
        <f>IF(OR(E23=""),"",VLOOKUP(E23,[1]Arbejdstider!$B$4:$AE$78,16,))</f>
        <v>0</v>
      </c>
      <c r="AC23" s="112">
        <f>IF(OR(E23=""),"",VLOOKUP(E23,[1]Arbejdstider!$B$4:$AE$78,17,))</f>
        <v>0</v>
      </c>
      <c r="AD23" s="112">
        <f>IF(OR(E23=""),"",VLOOKUP(E23,[1]Arbejdstider!$B$4:$AE$78,18,))</f>
        <v>0</v>
      </c>
      <c r="AE23" s="112">
        <f>IF(OR(E23=""),"",VLOOKUP(E23,[1]Arbejdstider!$B$4:$AE$78,19,))</f>
        <v>0</v>
      </c>
      <c r="AF23" s="113">
        <f>IF(OR(E23=""),"",VLOOKUP(E23,[1]Arbejdstider!$B$4:$AE$78,20,))</f>
        <v>1</v>
      </c>
      <c r="AG23" s="109">
        <f>IF(OR(E23=""),"",VLOOKUP(E23,[1]Arbejdstider!$B$4:$AE$78,21,))</f>
        <v>1</v>
      </c>
      <c r="AH23" s="109">
        <f>IF(OR(E23=""),"",VLOOKUP(E23,[1]Arbejdstider!$B$4:$AE$78,22,))</f>
        <v>0</v>
      </c>
      <c r="AI23" s="109">
        <f>IF(OR(E23=""),"",VLOOKUP(E23,[1]Arbejdstider!$B$4:$AE$78,23,))</f>
        <v>0</v>
      </c>
      <c r="AJ23" s="114">
        <f>IF(OR(E23=""),"",VLOOKUP(E23,[1]Arbejdstider!$B$4:$AE$78,20,))</f>
        <v>1</v>
      </c>
      <c r="AK23" s="110">
        <f>IF(OR(E23=""),"",VLOOKUP(E23,[1]Arbejdstider!$B$4:$AE$78,21,))</f>
        <v>1</v>
      </c>
      <c r="AL23" s="115"/>
      <c r="AM23" s="115"/>
      <c r="AN23" s="115"/>
      <c r="AO23" s="115"/>
      <c r="AP23" s="115"/>
      <c r="AQ23" s="115"/>
      <c r="AR23" s="116"/>
      <c r="AS23" s="117"/>
      <c r="AT23" s="118">
        <f>IF(OR(E23=""),"",VLOOKUP(E23,[1]Arbejdstider!$B$4:$AE$78,24,))</f>
        <v>0</v>
      </c>
      <c r="AU23" s="113">
        <f>IF(OR(E23=""),"",VLOOKUP(E23,[1]Arbejdstider!$B$4:$AE$78,22,))</f>
        <v>0</v>
      </c>
      <c r="AV23" s="113">
        <f>IF(OR(E23=""),"",VLOOKUP(E23,[1]Arbejdstider!$B$4:$AE$78,23,))</f>
        <v>0</v>
      </c>
      <c r="AW23" s="119">
        <f t="shared" si="3"/>
        <v>0</v>
      </c>
      <c r="AX23" s="120">
        <f>IF(OR($F23="",$G23=""),0,((IF($G23-MAX($F23,([1]Arbejdstider!$C$84/24))+($G23&lt;$F23)&lt;0,0,$G23-MAX($F23,([1]Arbejdstider!$C$84/24))+($G23&lt;$F23)))*24)-((IF(($G23-MAX($F23,([1]Arbejdstider!$D$84/24))+($G23&lt;$F23))&lt;0,0,($G23-MAX($F23,([1]Arbejdstider!$D$84/24))+($G23&lt;$F23)))))*24)</f>
        <v>0</v>
      </c>
      <c r="AY23" s="121">
        <f>IF(OR($F23="",$G23=""),0,((IF($G23-MAX($F23,([1]Arbejdstider!$C$85/24))+($G23&lt;$F23)&lt;0,0,$G23-MAX($F23,([1]Arbejdstider!$C$85/24))+($G23&lt;$F23)))*24)-((IF(($G23-MAX($F23,([1]Arbejdstider!$D$85/24))+($G23&lt;$F23))&lt;0,0,($G23-MAX($F23,([1]Arbejdstider!$D$85/24))+($G23&lt;$F23)))))*24)-IF(OR($AR23="",$AS23=""),0,((IF($AS23-MAX($AR23,([1]Arbejdstider!$C$85/24))+($AS23&lt;$AR23)&lt;0,0,$AS23-MAX($AR23,([1]Arbejdstider!$C$85/24))+($AS23&lt;$AR23)))*24)-((IF(($AS23-MAX($AR23,([1]Arbejdstider!$D$85/24))+($AS23&lt;$AR23))&lt;0,0,($AS23-MAX($AR23,([1]Arbejdstider!$D$85/24))+($AS23&lt;$AR23)))))*24)</f>
        <v>0</v>
      </c>
      <c r="AZ23" s="121">
        <f>IFERROR(CEILING(IF(E23="","",IF(OR($F23=0,$G23=0),0,($G23&lt;=$F23)*(1-([1]Arbejdstider!$C$86/24)+([1]Arbejdstider!$D$86/24))*24+(MIN(([1]Arbejdstider!$D$86/24),$G23)-MIN(([1]Arbejdstider!$D$86/24),$F23)+MAX(([1]Arbejdstider!$C$86/24),$G23)-MAX(([1]Arbejdstider!$C$86/24),$F23))*24)-IF(OR($AR23=0,$AS23=0),0,($AS23&lt;=$AR23)*(1-([1]Arbejdstider!$C$86/24)+([1]Arbejdstider!$D$86/24))*24+(MIN(([1]Arbejdstider!$D$86/24),$AS23)-MIN(([1]Arbejdstider!$D$86/24),$AR23)+MAX(([1]Arbejdstider!$C$86/24),$AS23)-MAX(([1]Arbejdstider!$C$86/24),$AR23))*24)+IF(OR($H23=0,$I23=0),0,($I23&lt;=$H23)*(1-([1]Arbejdstider!$C$86/24)+([1]Arbejdstider!$D$86/24))*24+(MIN(([1]Arbejdstider!$D$86/24),$I23)-MIN(([1]Arbejdstider!$D$86/24),$H23)+MAX(([1]Arbejdstider!$C$86/24),$G23)-MAX(([1]Arbejdstider!$C$86/24),$H23))*24)),0.5),"")</f>
        <v>0</v>
      </c>
      <c r="BA23" s="122">
        <f t="shared" si="4"/>
        <v>0</v>
      </c>
      <c r="BB23" s="122">
        <f t="shared" si="5"/>
        <v>0</v>
      </c>
      <c r="BC23" s="122">
        <f t="shared" si="6"/>
        <v>0</v>
      </c>
      <c r="BD23" s="123"/>
      <c r="BE23" s="124"/>
      <c r="BF23" s="122">
        <f t="shared" si="7"/>
        <v>0</v>
      </c>
      <c r="BG23" s="121">
        <f t="shared" si="16"/>
        <v>0</v>
      </c>
      <c r="BH23" s="121">
        <f t="shared" si="8"/>
        <v>0</v>
      </c>
      <c r="BI23" s="121">
        <f t="shared" si="9"/>
        <v>0</v>
      </c>
      <c r="BJ23" s="121">
        <f t="shared" si="10"/>
        <v>0</v>
      </c>
      <c r="BK23" s="121">
        <f t="shared" si="11"/>
        <v>0</v>
      </c>
      <c r="BL23" s="121">
        <f t="shared" si="12"/>
        <v>0</v>
      </c>
      <c r="BM23" s="121">
        <f t="shared" si="13"/>
        <v>0</v>
      </c>
      <c r="BN23" s="121"/>
      <c r="BO23" s="125"/>
      <c r="BP23" s="126">
        <f>IF(OR(F23=0,G23=0),0,IF(AND(WEEKDAY(C23,2)=5,G23&lt;F23,G23&gt;(6/24)),(G23-MAX(F23,(6/24))+(F23&gt;G23))*24-7,IF(WEEKDAY(C23,2)=6,(G23-MAX(F23,(6/24))+(F23&gt;G23))*24,IF(WEEKDAY(C23,2)=7,IF(F23&gt;G23,([1]Arbejdstider!H$87-F23)*24,IF(F23&lt;G23,(G23-F23)*24)),0))))</f>
        <v>0</v>
      </c>
      <c r="BQ23" s="126">
        <f>IF(OR(H23=0,I23=0),0,IF(AND(WEEKDAY(C23,2)=5,I23&lt;H23,I23&gt;(6/24)),(I23-MAX(H23,(6/24))+(H23&gt;I23))*24-7,IF(WEEKDAY(C23,2)=6,(I23-MAX(H23,(6/24))+(H23&gt;I23))*24,IF(WEEKDAY(C23,2)=7,IF(H23&gt;I23,([1]Arbejdstider!H$87-H23)*24,IF(H23&lt;I23,(I23-H23)*24)),""))))</f>
        <v>0</v>
      </c>
      <c r="BR23" s="126"/>
      <c r="BS23" s="126"/>
      <c r="BT23" s="127"/>
      <c r="BU23" s="128">
        <f t="shared" si="14"/>
        <v>0</v>
      </c>
      <c r="BV23" s="129" t="str">
        <f t="shared" si="15"/>
        <v>Torsdag</v>
      </c>
      <c r="CF23" s="131"/>
      <c r="CG23" s="131"/>
      <c r="CP23" s="132"/>
    </row>
    <row r="24" spans="2:94" s="130" customFormat="1" ht="11.25" customHeight="1" x14ac:dyDescent="0.2">
      <c r="B24" s="106"/>
      <c r="C24" s="107">
        <f t="shared" si="17"/>
        <v>43455</v>
      </c>
      <c r="D24" s="107" t="str">
        <f t="shared" si="18"/>
        <v>Fredag</v>
      </c>
      <c r="E24" s="108" t="s">
        <v>54</v>
      </c>
      <c r="F24" s="109">
        <f>IF(OR(E24=""),"",VLOOKUP(E24,[1]Arbejdstider!$B$4:$AE$78,2,))</f>
        <v>0</v>
      </c>
      <c r="G24" s="109">
        <f>IF(OR(E24=""),"",VLOOKUP(E24,[1]Arbejdstider!$B$4:$AE$78,3,))</f>
        <v>0</v>
      </c>
      <c r="H24" s="109">
        <f>IF(OR(E24=""),"",VLOOKUP(E24,[1]Arbejdstider!$B$4:$AE$78,4,))</f>
        <v>0</v>
      </c>
      <c r="I24" s="109">
        <f>IF(OR(E24=""),"",VLOOKUP(E24,[1]Arbejdstider!$B$4:$AE$78,5,))</f>
        <v>0</v>
      </c>
      <c r="J24" s="110">
        <f>IF(OR(E24=""),"",VLOOKUP(E24,[1]Arbejdstider!$B$4:$AE$78,6,))</f>
        <v>0</v>
      </c>
      <c r="K24" s="110">
        <f>IF(OR(E24=""),"",VLOOKUP(E24,[1]Arbejdstider!$B$4:$AE$78,7,))</f>
        <v>0</v>
      </c>
      <c r="L24" s="111">
        <f>IF(OR(E24=""),"",VLOOKUP(E24,[1]Arbejdstider!$B$3:$AE$78,10,))</f>
        <v>0</v>
      </c>
      <c r="M24" s="111">
        <f>IF(OR(E24=""),"",VLOOKUP(E24,[1]Arbejdstider!$B$4:$AE$78,11,))</f>
        <v>0</v>
      </c>
      <c r="N24" s="109">
        <f>IF(OR(E24=""),"",VLOOKUP(E24,[1]Arbejdstider!$B$4:$AE$78,14,))</f>
        <v>0.29166666666666669</v>
      </c>
      <c r="O24" s="109">
        <f>IF(OR(E24=""),"",VLOOKUP(E24,[1]Arbejdstider!$B$4:$AE$78,15,))</f>
        <v>0.6</v>
      </c>
      <c r="P24" s="109">
        <f>IF(OR(E24=""),"",VLOOKUP(E24,[1]Arbejdstider!$B$4:$AE$78,12,))</f>
        <v>0</v>
      </c>
      <c r="Q24" s="109">
        <f>IF(OR(E24=""),"",VLOOKUP(E24,[1]Arbejdstider!$B$4:$AE$78,13,))</f>
        <v>0</v>
      </c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>
        <f>IF(OR(E24=""),"",VLOOKUP(E24,[1]Arbejdstider!$B$4:$AE$78,16,))</f>
        <v>0</v>
      </c>
      <c r="AC24" s="112">
        <f>IF(OR(E24=""),"",VLOOKUP(E24,[1]Arbejdstider!$B$4:$AE$78,17,))</f>
        <v>0</v>
      </c>
      <c r="AD24" s="112">
        <f>IF(OR(E24=""),"",VLOOKUP(E24,[1]Arbejdstider!$B$4:$AE$78,18,))</f>
        <v>0</v>
      </c>
      <c r="AE24" s="112">
        <f>IF(OR(E24=""),"",VLOOKUP(E24,[1]Arbejdstider!$B$4:$AE$78,19,))</f>
        <v>0</v>
      </c>
      <c r="AF24" s="113">
        <f>IF(OR(E24=""),"",VLOOKUP(E24,[1]Arbejdstider!$B$4:$AE$78,20,))</f>
        <v>0</v>
      </c>
      <c r="AG24" s="109">
        <f>IF(OR(E24=""),"",VLOOKUP(E24,[1]Arbejdstider!$B$4:$AE$78,21,))</f>
        <v>0</v>
      </c>
      <c r="AH24" s="109">
        <f>IF(OR(E24=""),"",VLOOKUP(E24,[1]Arbejdstider!$B$4:$AE$78,22,))</f>
        <v>0</v>
      </c>
      <c r="AI24" s="109">
        <f>IF(OR(E24=""),"",VLOOKUP(E24,[1]Arbejdstider!$B$4:$AE$78,23,))</f>
        <v>0</v>
      </c>
      <c r="AJ24" s="114">
        <f>IF(OR(E24=""),"",VLOOKUP(E24,[1]Arbejdstider!$B$4:$AE$78,20,))</f>
        <v>0</v>
      </c>
      <c r="AK24" s="110">
        <f>IF(OR(E24=""),"",VLOOKUP(E24,[1]Arbejdstider!$B$4:$AE$78,21,))</f>
        <v>0</v>
      </c>
      <c r="AL24" s="115"/>
      <c r="AM24" s="115"/>
      <c r="AN24" s="115"/>
      <c r="AO24" s="115"/>
      <c r="AP24" s="115"/>
      <c r="AQ24" s="115"/>
      <c r="AR24" s="116"/>
      <c r="AS24" s="117"/>
      <c r="AT24" s="118">
        <f>IF(OR(E24=""),"",VLOOKUP(E24,[1]Arbejdstider!$B$4:$AE$78,24,))</f>
        <v>0</v>
      </c>
      <c r="AU24" s="113">
        <f>IF(OR(E24=""),"",VLOOKUP(E24,[1]Arbejdstider!$B$4:$AE$78,22,))</f>
        <v>0</v>
      </c>
      <c r="AV24" s="113">
        <f>IF(OR(E24=""),"",VLOOKUP(E24,[1]Arbejdstider!$B$4:$AE$78,23,))</f>
        <v>0</v>
      </c>
      <c r="AW24" s="119">
        <f t="shared" si="3"/>
        <v>0.30833333333333335</v>
      </c>
      <c r="AX24" s="120">
        <f>IF(OR($F24="",$G24=""),0,((IF($G24-MAX($F24,([1]Arbejdstider!$C$84/24))+($G24&lt;$F24)&lt;0,0,$G24-MAX($F24,([1]Arbejdstider!$C$84/24))+($G24&lt;$F24)))*24)-((IF(($G24-MAX($F24,([1]Arbejdstider!$D$84/24))+($G24&lt;$F24))&lt;0,0,($G24-MAX($F24,([1]Arbejdstider!$D$84/24))+($G24&lt;$F24)))))*24)</f>
        <v>0</v>
      </c>
      <c r="AY24" s="121">
        <f>IF(OR($F24="",$G24=""),0,((IF($G24-MAX($F24,([1]Arbejdstider!$C$85/24))+($G24&lt;$F24)&lt;0,0,$G24-MAX($F24,([1]Arbejdstider!$C$85/24))+($G24&lt;$F24)))*24)-((IF(($G24-MAX($F24,([1]Arbejdstider!$D$85/24))+($G24&lt;$F24))&lt;0,0,($G24-MAX($F24,([1]Arbejdstider!$D$85/24))+($G24&lt;$F24)))))*24)-IF(OR($AR24="",$AS24=""),0,((IF($AS24-MAX($AR24,([1]Arbejdstider!$C$85/24))+($AS24&lt;$AR24)&lt;0,0,$AS24-MAX($AR24,([1]Arbejdstider!$C$85/24))+($AS24&lt;$AR24)))*24)-((IF(($AS24-MAX($AR24,([1]Arbejdstider!$D$85/24))+($AS24&lt;$AR24))&lt;0,0,($AS24-MAX($AR24,([1]Arbejdstider!$D$85/24))+($AS24&lt;$AR24)))))*24)</f>
        <v>0</v>
      </c>
      <c r="AZ24" s="121">
        <f>IFERROR(CEILING(IF(E24="","",IF(OR($F24=0,$G24=0),0,($G24&lt;=$F24)*(1-([1]Arbejdstider!$C$86/24)+([1]Arbejdstider!$D$86/24))*24+(MIN(([1]Arbejdstider!$D$86/24),$G24)-MIN(([1]Arbejdstider!$D$86/24),$F24)+MAX(([1]Arbejdstider!$C$86/24),$G24)-MAX(([1]Arbejdstider!$C$86/24),$F24))*24)-IF(OR($AR24=0,$AS24=0),0,($AS24&lt;=$AR24)*(1-([1]Arbejdstider!$C$86/24)+([1]Arbejdstider!$D$86/24))*24+(MIN(([1]Arbejdstider!$D$86/24),$AS24)-MIN(([1]Arbejdstider!$D$86/24),$AR24)+MAX(([1]Arbejdstider!$C$86/24),$AS24)-MAX(([1]Arbejdstider!$C$86/24),$AR24))*24)+IF(OR($H24=0,$I24=0),0,($I24&lt;=$H24)*(1-([1]Arbejdstider!$C$86/24)+([1]Arbejdstider!$D$86/24))*24+(MIN(([1]Arbejdstider!$D$86/24),$I24)-MIN(([1]Arbejdstider!$D$86/24),$H24)+MAX(([1]Arbejdstider!$C$86/24),$G24)-MAX(([1]Arbejdstider!$C$86/24),$H24))*24)),0.5),"")</f>
        <v>0</v>
      </c>
      <c r="BA24" s="122">
        <f t="shared" si="4"/>
        <v>0</v>
      </c>
      <c r="BB24" s="122">
        <f t="shared" si="5"/>
        <v>0</v>
      </c>
      <c r="BC24" s="122">
        <f t="shared" si="6"/>
        <v>0</v>
      </c>
      <c r="BD24" s="123"/>
      <c r="BE24" s="124"/>
      <c r="BF24" s="122">
        <f t="shared" si="7"/>
        <v>0</v>
      </c>
      <c r="BG24" s="121">
        <f t="shared" si="16"/>
        <v>0</v>
      </c>
      <c r="BH24" s="121">
        <f t="shared" si="8"/>
        <v>7.3999999999999986</v>
      </c>
      <c r="BI24" s="121">
        <f t="shared" si="9"/>
        <v>0</v>
      </c>
      <c r="BJ24" s="121">
        <f t="shared" si="10"/>
        <v>0</v>
      </c>
      <c r="BK24" s="121">
        <f t="shared" si="11"/>
        <v>0</v>
      </c>
      <c r="BL24" s="121">
        <f t="shared" si="12"/>
        <v>0</v>
      </c>
      <c r="BM24" s="121">
        <f t="shared" si="13"/>
        <v>0</v>
      </c>
      <c r="BN24" s="121"/>
      <c r="BO24" s="125"/>
      <c r="BP24" s="126">
        <f>IF(OR(F24=0,G24=0),0,IF(AND(WEEKDAY(C24,2)=5,G24&lt;F24,G24&gt;(6/24)),(G24-MAX(F24,(6/24))+(F24&gt;G24))*24-7,IF(WEEKDAY(C24,2)=6,(G24-MAX(F24,(6/24))+(F24&gt;G24))*24,IF(WEEKDAY(C24,2)=7,IF(F24&gt;G24,([1]Arbejdstider!H$87-F24)*24,IF(F24&lt;G24,(G24-F24)*24)),0))))</f>
        <v>0</v>
      </c>
      <c r="BQ24" s="126">
        <f>IF(OR(H24=0,I24=0),0,IF(AND(WEEKDAY(C24,2)=5,I24&lt;H24,I24&gt;(6/24)),(I24-MAX(H24,(6/24))+(H24&gt;I24))*24-7,IF(WEEKDAY(C24,2)=6,(I24-MAX(H24,(6/24))+(H24&gt;I24))*24,IF(WEEKDAY(C24,2)=7,IF(H24&gt;I24,([1]Arbejdstider!H$87-H24)*24,IF(H24&lt;I24,(I24-H24)*24)),""))))</f>
        <v>0</v>
      </c>
      <c r="BR24" s="126"/>
      <c r="BS24" s="126"/>
      <c r="BT24" s="127"/>
      <c r="BU24" s="128">
        <f t="shared" si="14"/>
        <v>0</v>
      </c>
      <c r="BV24" s="129" t="str">
        <f t="shared" si="15"/>
        <v>Fredag</v>
      </c>
      <c r="CF24" s="131"/>
      <c r="CG24" s="131"/>
      <c r="CP24" s="132"/>
    </row>
    <row r="25" spans="2:94" s="130" customFormat="1" x14ac:dyDescent="0.2">
      <c r="B25" s="106"/>
      <c r="C25" s="107">
        <f t="shared" si="17"/>
        <v>43456</v>
      </c>
      <c r="D25" s="107" t="str">
        <f t="shared" si="18"/>
        <v>Lørdag</v>
      </c>
      <c r="E25" s="108" t="s">
        <v>55</v>
      </c>
      <c r="F25" s="109">
        <f>IF(OR(E25=""),"",VLOOKUP(E25,[1]Arbejdstider!$B$4:$AE$78,2,))</f>
        <v>0.375</v>
      </c>
      <c r="G25" s="109">
        <f>IF(OR(E25=""),"",VLOOKUP(E25,[1]Arbejdstider!$B$4:$AE$78,3,))</f>
        <v>0.70833333333333337</v>
      </c>
      <c r="H25" s="109">
        <f>IF(OR(E25=""),"",VLOOKUP(E25,[1]Arbejdstider!$B$4:$AE$78,4,))</f>
        <v>0</v>
      </c>
      <c r="I25" s="109">
        <f>IF(OR(E25=""),"",VLOOKUP(E25,[1]Arbejdstider!$B$4:$AE$78,5,))</f>
        <v>0</v>
      </c>
      <c r="J25" s="110">
        <f>IF(OR(E25=""),"",VLOOKUP(E25,[1]Arbejdstider!$B$4:$AE$78,6,))</f>
        <v>0</v>
      </c>
      <c r="K25" s="110">
        <f>IF(OR(E25=""),"",VLOOKUP(E25,[1]Arbejdstider!$B$4:$AE$78,7,))</f>
        <v>0</v>
      </c>
      <c r="L25" s="111">
        <f>IF(OR(E25=""),"",VLOOKUP(E25,[1]Arbejdstider!$B$3:$AE$78,10,))</f>
        <v>0</v>
      </c>
      <c r="M25" s="111">
        <f>IF(OR(E25=""),"",VLOOKUP(E25,[1]Arbejdstider!$B$4:$AE$78,11,))</f>
        <v>0</v>
      </c>
      <c r="N25" s="109">
        <f>IF(OR(E25=""),"",VLOOKUP(E25,[1]Arbejdstider!$B$4:$AE$78,14,))</f>
        <v>0</v>
      </c>
      <c r="O25" s="109">
        <f>IF(OR(E25=""),"",VLOOKUP(E25,[1]Arbejdstider!$B$4:$AE$78,15,))</f>
        <v>0</v>
      </c>
      <c r="P25" s="109">
        <f>IF(OR(E25=""),"",VLOOKUP(E25,[1]Arbejdstider!$B$4:$AE$78,12,))</f>
        <v>0</v>
      </c>
      <c r="Q25" s="109">
        <f>IF(OR(E25=""),"",VLOOKUP(E25,[1]Arbejdstider!$B$4:$AE$78,13,))</f>
        <v>0</v>
      </c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>
        <f>IF(OR(E25=""),"",VLOOKUP(E25,[1]Arbejdstider!$B$4:$AE$78,16,))</f>
        <v>0</v>
      </c>
      <c r="AC25" s="112">
        <f>IF(OR(E25=""),"",VLOOKUP(E25,[1]Arbejdstider!$B$4:$AE$78,17,))</f>
        <v>0</v>
      </c>
      <c r="AD25" s="112">
        <f>IF(OR(E25=""),"",VLOOKUP(E25,[1]Arbejdstider!$B$4:$AE$78,18,))</f>
        <v>0</v>
      </c>
      <c r="AE25" s="112">
        <f>IF(OR(E25=""),"",VLOOKUP(E25,[1]Arbejdstider!$B$4:$AE$78,19,))</f>
        <v>0</v>
      </c>
      <c r="AF25" s="113">
        <f>IF(OR(E25=""),"",VLOOKUP(E25,[1]Arbejdstider!$B$4:$AE$78,20,))</f>
        <v>1</v>
      </c>
      <c r="AG25" s="109">
        <f>IF(OR(E25=""),"",VLOOKUP(E25,[1]Arbejdstider!$B$4:$AE$78,21,))</f>
        <v>0.375</v>
      </c>
      <c r="AH25" s="109">
        <f>IF(OR(E25=""),"",VLOOKUP(E25,[1]Arbejdstider!$B$4:$AE$78,22,))</f>
        <v>0.70833333333333337</v>
      </c>
      <c r="AI25" s="109">
        <f>IF(OR(E25=""),"",VLOOKUP(E25,[1]Arbejdstider!$B$4:$AE$78,23,))</f>
        <v>1</v>
      </c>
      <c r="AJ25" s="114">
        <f>IF(OR(E25=""),"",VLOOKUP(E25,[1]Arbejdstider!$B$4:$AE$78,20,))</f>
        <v>1</v>
      </c>
      <c r="AK25" s="110">
        <f>IF(OR(E25=""),"",VLOOKUP(E25,[1]Arbejdstider!$B$4:$AE$78,21,))</f>
        <v>0.375</v>
      </c>
      <c r="AL25" s="115"/>
      <c r="AM25" s="115"/>
      <c r="AN25" s="115"/>
      <c r="AO25" s="115"/>
      <c r="AP25" s="115"/>
      <c r="AQ25" s="115"/>
      <c r="AR25" s="116"/>
      <c r="AS25" s="117"/>
      <c r="AT25" s="118">
        <f>IF(OR(E25=""),"",VLOOKUP(E25,[1]Arbejdstider!$B$4:$AE$78,24,))</f>
        <v>0.375</v>
      </c>
      <c r="AU25" s="113">
        <f>IF(OR(E25=""),"",VLOOKUP(E25,[1]Arbejdstider!$B$4:$AE$78,22,))</f>
        <v>0.70833333333333337</v>
      </c>
      <c r="AV25" s="113">
        <f>IF(OR(E25=""),"",VLOOKUP(E25,[1]Arbejdstider!$B$4:$AE$78,23,))</f>
        <v>1</v>
      </c>
      <c r="AW25" s="119">
        <f t="shared" si="3"/>
        <v>0.33333333333333331</v>
      </c>
      <c r="AX25" s="120">
        <f>IF(OR($F25="",$G25=""),0,((IF($G25-MAX($F25,([1]Arbejdstider!$C$84/24))+($G25&lt;$F25)&lt;0,0,$G25-MAX($F25,([1]Arbejdstider!$C$84/24))+($G25&lt;$F25)))*24)-((IF(($G25-MAX($F25,([1]Arbejdstider!$D$84/24))+($G25&lt;$F25))&lt;0,0,($G25-MAX($F25,([1]Arbejdstider!$D$84/24))+($G25&lt;$F25)))))*24)</f>
        <v>8</v>
      </c>
      <c r="AY25" s="121">
        <f>IF(OR($F25="",$G25=""),0,((IF($G25-MAX($F25,([1]Arbejdstider!$C$85/24))+($G25&lt;$F25)&lt;0,0,$G25-MAX($F25,([1]Arbejdstider!$C$85/24))+($G25&lt;$F25)))*24)-((IF(($G25-MAX($F25,([1]Arbejdstider!$D$85/24))+($G25&lt;$F25))&lt;0,0,($G25-MAX($F25,([1]Arbejdstider!$D$85/24))+($G25&lt;$F25)))))*24)-IF(OR($AR25="",$AS25=""),0,((IF($AS25-MAX($AR25,([1]Arbejdstider!$C$85/24))+($AS25&lt;$AR25)&lt;0,0,$AS25-MAX($AR25,([1]Arbejdstider!$C$85/24))+($AS25&lt;$AR25)))*24)-((IF(($AS25-MAX($AR25,([1]Arbejdstider!$D$85/24))+($AS25&lt;$AR25))&lt;0,0,($AS25-MAX($AR25,([1]Arbejdstider!$D$85/24))+($AS25&lt;$AR25)))))*24)</f>
        <v>0</v>
      </c>
      <c r="AZ25" s="121">
        <f>IFERROR(CEILING(IF(E25="","",IF(OR($F25=0,$G25=0),0,($G25&lt;=$F25)*(1-([1]Arbejdstider!$C$86/24)+([1]Arbejdstider!$D$86/24))*24+(MIN(([1]Arbejdstider!$D$86/24),$G25)-MIN(([1]Arbejdstider!$D$86/24),$F25)+MAX(([1]Arbejdstider!$C$86/24),$G25)-MAX(([1]Arbejdstider!$C$86/24),$F25))*24)-IF(OR($AR25=0,$AS25=0),0,($AS25&lt;=$AR25)*(1-([1]Arbejdstider!$C$86/24)+([1]Arbejdstider!$D$86/24))*24+(MIN(([1]Arbejdstider!$D$86/24),$AS25)-MIN(([1]Arbejdstider!$D$86/24),$AR25)+MAX(([1]Arbejdstider!$C$86/24),$AS25)-MAX(([1]Arbejdstider!$C$86/24),$AR25))*24)+IF(OR($H25=0,$I25=0),0,($I25&lt;=$H25)*(1-([1]Arbejdstider!$C$86/24)+([1]Arbejdstider!$D$86/24))*24+(MIN(([1]Arbejdstider!$D$86/24),$I25)-MIN(([1]Arbejdstider!$D$86/24),$H25)+MAX(([1]Arbejdstider!$C$86/24),$G25)-MAX(([1]Arbejdstider!$C$86/24),$H25))*24)),0.5),"")</f>
        <v>0</v>
      </c>
      <c r="BA25" s="122">
        <f t="shared" si="4"/>
        <v>0</v>
      </c>
      <c r="BB25" s="122">
        <f t="shared" si="5"/>
        <v>0</v>
      </c>
      <c r="BC25" s="122">
        <f t="shared" si="6"/>
        <v>0</v>
      </c>
      <c r="BD25" s="123"/>
      <c r="BE25" s="124"/>
      <c r="BF25" s="122">
        <f t="shared" si="7"/>
        <v>0</v>
      </c>
      <c r="BG25" s="121">
        <f t="shared" si="16"/>
        <v>8</v>
      </c>
      <c r="BH25" s="121">
        <f t="shared" si="8"/>
        <v>0</v>
      </c>
      <c r="BI25" s="121">
        <f t="shared" si="9"/>
        <v>0</v>
      </c>
      <c r="BJ25" s="121">
        <f t="shared" si="10"/>
        <v>0</v>
      </c>
      <c r="BK25" s="121">
        <f t="shared" si="11"/>
        <v>0</v>
      </c>
      <c r="BL25" s="121">
        <f t="shared" si="12"/>
        <v>0</v>
      </c>
      <c r="BM25" s="121">
        <f t="shared" si="13"/>
        <v>0</v>
      </c>
      <c r="BN25" s="121"/>
      <c r="BO25" s="125"/>
      <c r="BP25" s="126">
        <f>IF(OR(F25=0,G25=0),0,IF(AND(WEEKDAY(C25,2)=5,G25&lt;F25,G25&gt;(6/24)),(G25-MAX(F25,(6/24))+(F25&gt;G25))*24-7,IF(WEEKDAY(C25,2)=6,(G25-MAX(F25,(6/24))+(F25&gt;G25))*24,IF(WEEKDAY(C25,2)=7,IF(F25&gt;G25,([1]Arbejdstider!H$87-F25)*24,IF(F25&lt;G25,(G25-F25)*24)),0))))</f>
        <v>8</v>
      </c>
      <c r="BQ25" s="126">
        <f>IF(OR(H25=0,I25=0),0,IF(AND(WEEKDAY(C25,2)=5,I25&lt;H25,I25&gt;(6/24)),(I25-MAX(H25,(6/24))+(H25&gt;I25))*24-7,IF(WEEKDAY(C25,2)=6,(I25-MAX(H25,(6/24))+(H25&gt;I25))*24,IF(WEEKDAY(C25,2)=7,IF(H25&gt;I25,([1]Arbejdstider!H$87-H25)*24,IF(H25&lt;I25,(I25-H25)*24)),""))))</f>
        <v>0</v>
      </c>
      <c r="BR25" s="126"/>
      <c r="BS25" s="126"/>
      <c r="BT25" s="127"/>
      <c r="BU25" s="128">
        <f t="shared" si="14"/>
        <v>0</v>
      </c>
      <c r="BV25" s="129" t="str">
        <f t="shared" si="15"/>
        <v>Lørdag</v>
      </c>
      <c r="CF25" s="131"/>
      <c r="CG25" s="131"/>
      <c r="CP25" s="132"/>
    </row>
    <row r="26" spans="2:94" s="130" customFormat="1" ht="11.25" customHeight="1" x14ac:dyDescent="0.2">
      <c r="B26" s="106"/>
      <c r="C26" s="107">
        <f t="shared" si="17"/>
        <v>43457</v>
      </c>
      <c r="D26" s="107" t="str">
        <f t="shared" si="18"/>
        <v>Søndag</v>
      </c>
      <c r="E26" s="108" t="s">
        <v>56</v>
      </c>
      <c r="F26" s="109">
        <f>IF(OR(E26=""),"",VLOOKUP(E26,[1]Arbejdstider!$B$4:$AE$78,2,))</f>
        <v>0.29166666666666669</v>
      </c>
      <c r="G26" s="109">
        <f>IF(OR(E26=""),"",VLOOKUP(E26,[1]Arbejdstider!$B$4:$AE$78,3,))</f>
        <v>0.63541666666666663</v>
      </c>
      <c r="H26" s="109">
        <f>IF(OR(E26=""),"",VLOOKUP(E26,[1]Arbejdstider!$B$4:$AE$78,4,))</f>
        <v>0</v>
      </c>
      <c r="I26" s="109">
        <f>IF(OR(E26=""),"",VLOOKUP(E26,[1]Arbejdstider!$B$4:$AE$78,5,))</f>
        <v>0</v>
      </c>
      <c r="J26" s="110">
        <f>IF(OR(E26=""),"",VLOOKUP(E26,[1]Arbejdstider!$B$4:$AE$78,6,))</f>
        <v>0</v>
      </c>
      <c r="K26" s="110">
        <f>IF(OR(E26=""),"",VLOOKUP(E26,[1]Arbejdstider!$B$4:$AE$78,7,))</f>
        <v>0</v>
      </c>
      <c r="L26" s="111">
        <f>IF(OR(E26=""),"",VLOOKUP(E26,[1]Arbejdstider!$B$3:$AE$78,10,))</f>
        <v>0</v>
      </c>
      <c r="M26" s="111">
        <f>IF(OR(E26=""),"",VLOOKUP(E26,[1]Arbejdstider!$B$4:$AE$78,11,))</f>
        <v>0</v>
      </c>
      <c r="N26" s="109">
        <f>IF(OR(E26=""),"",VLOOKUP(E26,[1]Arbejdstider!$B$4:$AE$78,14,))</f>
        <v>0</v>
      </c>
      <c r="O26" s="109">
        <f>IF(OR(E26=""),"",VLOOKUP(E26,[1]Arbejdstider!$B$4:$AE$78,15,))</f>
        <v>0</v>
      </c>
      <c r="P26" s="109">
        <f>IF(OR(E26=""),"",VLOOKUP(E26,[1]Arbejdstider!$B$4:$AE$78,12,))</f>
        <v>0.29166666666666669</v>
      </c>
      <c r="Q26" s="109">
        <f>IF(OR(E26=""),"",VLOOKUP(E26,[1]Arbejdstider!$B$4:$AE$78,13,))</f>
        <v>0.63541666666666663</v>
      </c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>
        <f>IF(OR(E26=""),"",VLOOKUP(E26,[1]Arbejdstider!$B$4:$AE$78,16,))</f>
        <v>0</v>
      </c>
      <c r="AC26" s="112">
        <f>IF(OR(E26=""),"",VLOOKUP(E26,[1]Arbejdstider!$B$4:$AE$78,17,))</f>
        <v>0</v>
      </c>
      <c r="AD26" s="112">
        <f>IF(OR(E26=""),"",VLOOKUP(E26,[1]Arbejdstider!$B$4:$AE$78,18,))</f>
        <v>0</v>
      </c>
      <c r="AE26" s="112">
        <f>IF(OR(E26=""),"",VLOOKUP(E26,[1]Arbejdstider!$B$4:$AE$78,19,))</f>
        <v>0</v>
      </c>
      <c r="AF26" s="113">
        <f>IF(OR(E26=""),"",VLOOKUP(E26,[1]Arbejdstider!$B$4:$AE$78,20,))</f>
        <v>1</v>
      </c>
      <c r="AG26" s="109">
        <f>IF(OR(E26=""),"",VLOOKUP(E26,[1]Arbejdstider!$B$4:$AE$78,21,))</f>
        <v>0.29166666666666669</v>
      </c>
      <c r="AH26" s="109">
        <f>IF(OR(E26=""),"",VLOOKUP(E26,[1]Arbejdstider!$B$4:$AE$78,22,))</f>
        <v>0.63541666666666663</v>
      </c>
      <c r="AI26" s="109">
        <f>IF(OR(E26=""),"",VLOOKUP(E26,[1]Arbejdstider!$B$4:$AE$78,23,))</f>
        <v>1</v>
      </c>
      <c r="AJ26" s="114">
        <f>IF(OR(E26=""),"",VLOOKUP(E26,[1]Arbejdstider!$B$4:$AE$78,20,))</f>
        <v>1</v>
      </c>
      <c r="AK26" s="110">
        <f>IF(OR(E26=""),"",VLOOKUP(E26,[1]Arbejdstider!$B$4:$AE$78,21,))</f>
        <v>0.29166666666666669</v>
      </c>
      <c r="AL26" s="115"/>
      <c r="AM26" s="115"/>
      <c r="AN26" s="115"/>
      <c r="AO26" s="115"/>
      <c r="AP26" s="115"/>
      <c r="AQ26" s="115"/>
      <c r="AR26" s="116"/>
      <c r="AS26" s="117"/>
      <c r="AT26" s="118">
        <f>IF(OR(E26=""),"",VLOOKUP(E26,[1]Arbejdstider!$B$4:$AE$78,24,))</f>
        <v>0.29166666666666674</v>
      </c>
      <c r="AU26" s="113">
        <f>IF(OR(E26=""),"",VLOOKUP(E26,[1]Arbejdstider!$B$4:$AE$78,22,))</f>
        <v>0.63541666666666663</v>
      </c>
      <c r="AV26" s="113">
        <f>IF(OR(E26=""),"",VLOOKUP(E26,[1]Arbejdstider!$B$4:$AE$78,23,))</f>
        <v>1</v>
      </c>
      <c r="AW26" s="119">
        <f t="shared" si="3"/>
        <v>0.34375</v>
      </c>
      <c r="AX26" s="120">
        <f>IF(OR($F26="",$G26=""),0,((IF($G26-MAX($F26,([1]Arbejdstider!$C$84/24))+($G26&lt;$F26)&lt;0,0,$G26-MAX($F26,([1]Arbejdstider!$C$84/24))+($G26&lt;$F26)))*24)-((IF(($G26-MAX($F26,([1]Arbejdstider!$D$84/24))+($G26&lt;$F26))&lt;0,0,($G26-MAX($F26,([1]Arbejdstider!$D$84/24))+($G26&lt;$F26)))))*24)</f>
        <v>8.2499999999999982</v>
      </c>
      <c r="AY26" s="121">
        <f>IF(OR($F26="",$G26=""),0,((IF($G26-MAX($F26,([1]Arbejdstider!$C$85/24))+($G26&lt;$F26)&lt;0,0,$G26-MAX($F26,([1]Arbejdstider!$C$85/24))+($G26&lt;$F26)))*24)-((IF(($G26-MAX($F26,([1]Arbejdstider!$D$85/24))+($G26&lt;$F26))&lt;0,0,($G26-MAX($F26,([1]Arbejdstider!$D$85/24))+($G26&lt;$F26)))))*24)-IF(OR($AR26="",$AS26=""),0,((IF($AS26-MAX($AR26,([1]Arbejdstider!$C$85/24))+($AS26&lt;$AR26)&lt;0,0,$AS26-MAX($AR26,([1]Arbejdstider!$C$85/24))+($AS26&lt;$AR26)))*24)-((IF(($AS26-MAX($AR26,([1]Arbejdstider!$D$85/24))+($AS26&lt;$AR26))&lt;0,0,($AS26-MAX($AR26,([1]Arbejdstider!$D$85/24))+($AS26&lt;$AR26)))))*24)</f>
        <v>0</v>
      </c>
      <c r="AZ26" s="121">
        <f>IFERROR(CEILING(IF(E26="","",IF(OR($F26=0,$G26=0),0,($G26&lt;=$F26)*(1-([1]Arbejdstider!$C$86/24)+([1]Arbejdstider!$D$86/24))*24+(MIN(([1]Arbejdstider!$D$86/24),$G26)-MIN(([1]Arbejdstider!$D$86/24),$F26)+MAX(([1]Arbejdstider!$C$86/24),$G26)-MAX(([1]Arbejdstider!$C$86/24),$F26))*24)-IF(OR($AR26=0,$AS26=0),0,($AS26&lt;=$AR26)*(1-([1]Arbejdstider!$C$86/24)+([1]Arbejdstider!$D$86/24))*24+(MIN(([1]Arbejdstider!$D$86/24),$AS26)-MIN(([1]Arbejdstider!$D$86/24),$AR26)+MAX(([1]Arbejdstider!$C$86/24),$AS26)-MAX(([1]Arbejdstider!$C$86/24),$AR26))*24)+IF(OR($H26=0,$I26=0),0,($I26&lt;=$H26)*(1-([1]Arbejdstider!$C$86/24)+([1]Arbejdstider!$D$86/24))*24+(MIN(([1]Arbejdstider!$D$86/24),$I26)-MIN(([1]Arbejdstider!$D$86/24),$H26)+MAX(([1]Arbejdstider!$C$86/24),$G26)-MAX(([1]Arbejdstider!$C$86/24),$H26))*24)),0.5),"")</f>
        <v>0</v>
      </c>
      <c r="BA26" s="122">
        <f t="shared" si="4"/>
        <v>0</v>
      </c>
      <c r="BB26" s="122">
        <f t="shared" si="5"/>
        <v>0</v>
      </c>
      <c r="BC26" s="122">
        <f t="shared" si="6"/>
        <v>0</v>
      </c>
      <c r="BD26" s="123"/>
      <c r="BE26" s="124"/>
      <c r="BF26" s="122">
        <f t="shared" si="7"/>
        <v>0</v>
      </c>
      <c r="BG26" s="121">
        <f t="shared" si="16"/>
        <v>8.5</v>
      </c>
      <c r="BH26" s="121">
        <f t="shared" si="8"/>
        <v>0</v>
      </c>
      <c r="BI26" s="121">
        <f t="shared" si="9"/>
        <v>8.5</v>
      </c>
      <c r="BJ26" s="121">
        <f t="shared" si="10"/>
        <v>0</v>
      </c>
      <c r="BK26" s="121">
        <f t="shared" si="11"/>
        <v>0</v>
      </c>
      <c r="BL26" s="121">
        <f t="shared" si="12"/>
        <v>0</v>
      </c>
      <c r="BM26" s="121">
        <f t="shared" si="13"/>
        <v>0</v>
      </c>
      <c r="BN26" s="121"/>
      <c r="BO26" s="125"/>
      <c r="BP26" s="126">
        <f>IF(OR(F26=0,G26=0),0,IF(AND(WEEKDAY(C26,2)=5,G26&lt;F26,G26&gt;(6/24)),(G26-MAX(F26,(6/24))+(F26&gt;G26))*24-7,IF(WEEKDAY(C26,2)=6,(G26-MAX(F26,(6/24))+(F26&gt;G26))*24,IF(WEEKDAY(C26,2)=7,IF(F26&gt;G26,([1]Arbejdstider!H$87-F26)*24,IF(F26&lt;G26,(G26-F26)*24)),0))))</f>
        <v>8.2499999999999982</v>
      </c>
      <c r="BQ26" s="126">
        <f>IF(OR(H26=0,I26=0),0,IF(AND(WEEKDAY(C26,2)=5,I26&lt;H26,I26&gt;(6/24)),(I26-MAX(H26,(6/24))+(H26&gt;I26))*24-7,IF(WEEKDAY(C26,2)=6,(I26-MAX(H26,(6/24))+(H26&gt;I26))*24,IF(WEEKDAY(C26,2)=7,IF(H26&gt;I26,([1]Arbejdstider!H$87-H26)*24,IF(H26&lt;I26,(I26-H26)*24)),""))))</f>
        <v>0</v>
      </c>
      <c r="BR26" s="126"/>
      <c r="BS26" s="126"/>
      <c r="BT26" s="127"/>
      <c r="BU26" s="128">
        <f t="shared" si="14"/>
        <v>0</v>
      </c>
      <c r="BV26" s="129" t="str">
        <f t="shared" si="15"/>
        <v>Søndag</v>
      </c>
      <c r="CF26" s="131"/>
      <c r="CG26" s="131"/>
      <c r="CP26" s="132"/>
    </row>
    <row r="27" spans="2:94" s="130" customFormat="1" x14ac:dyDescent="0.2">
      <c r="B27" s="106"/>
      <c r="C27" s="107">
        <f t="shared" si="17"/>
        <v>43458</v>
      </c>
      <c r="D27" s="107" t="str">
        <f t="shared" si="18"/>
        <v>Mandag</v>
      </c>
      <c r="E27" s="108" t="s">
        <v>46</v>
      </c>
      <c r="F27" s="109">
        <f>IF(OR(E27=""),"",VLOOKUP(E27,[1]Arbejdstider!$B$4:$AE$78,2,))</f>
        <v>0</v>
      </c>
      <c r="G27" s="109">
        <f>IF(OR(E27=""),"",VLOOKUP(E27,[1]Arbejdstider!$B$4:$AE$78,3,))</f>
        <v>0</v>
      </c>
      <c r="H27" s="109">
        <f>IF(OR(E27=""),"",VLOOKUP(E27,[1]Arbejdstider!$B$4:$AE$78,4,))</f>
        <v>0</v>
      </c>
      <c r="I27" s="109">
        <f>IF(OR(E27=""),"",VLOOKUP(E27,[1]Arbejdstider!$B$4:$AE$78,5,))</f>
        <v>0</v>
      </c>
      <c r="J27" s="110">
        <f>IF(OR(E27=""),"",VLOOKUP(E27,[1]Arbejdstider!$B$4:$AE$78,6,))</f>
        <v>0</v>
      </c>
      <c r="K27" s="110">
        <f>IF(OR(E27=""),"",VLOOKUP(E27,[1]Arbejdstider!$B$4:$AE$78,7,))</f>
        <v>0</v>
      </c>
      <c r="L27" s="111">
        <f>IF(OR(E27=""),"",VLOOKUP(E27,[1]Arbejdstider!$B$3:$AE$78,10,))</f>
        <v>0</v>
      </c>
      <c r="M27" s="111">
        <f>IF(OR(E27=""),"",VLOOKUP(E27,[1]Arbejdstider!$B$4:$AE$78,11,))</f>
        <v>0</v>
      </c>
      <c r="N27" s="109">
        <f>IF(OR(E27=""),"",VLOOKUP(E27,[1]Arbejdstider!$B$4:$AE$78,14,))</f>
        <v>0</v>
      </c>
      <c r="O27" s="109">
        <f>IF(OR(E27=""),"",VLOOKUP(E27,[1]Arbejdstider!$B$4:$AE$78,15,))</f>
        <v>0</v>
      </c>
      <c r="P27" s="109">
        <f>IF(OR(E27=""),"",VLOOKUP(E27,[1]Arbejdstider!$B$4:$AE$78,12,))</f>
        <v>0</v>
      </c>
      <c r="Q27" s="109">
        <f>IF(OR(E27=""),"",VLOOKUP(E27,[1]Arbejdstider!$B$4:$AE$78,13,))</f>
        <v>0</v>
      </c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>
        <f>IF(OR(E27=""),"",VLOOKUP(E27,[1]Arbejdstider!$B$4:$AE$78,16,))</f>
        <v>0</v>
      </c>
      <c r="AC27" s="112">
        <f>IF(OR(E27=""),"",VLOOKUP(E27,[1]Arbejdstider!$B$4:$AE$78,17,))</f>
        <v>0</v>
      </c>
      <c r="AD27" s="112">
        <f>IF(OR(E27=""),"",VLOOKUP(E27,[1]Arbejdstider!$B$4:$AE$78,18,))</f>
        <v>0</v>
      </c>
      <c r="AE27" s="112">
        <f>IF(OR(E27=""),"",VLOOKUP(E27,[1]Arbejdstider!$B$4:$AE$78,19,))</f>
        <v>0</v>
      </c>
      <c r="AF27" s="113">
        <f>IF(OR(E27=""),"",VLOOKUP(E27,[1]Arbejdstider!$B$4:$AE$78,20,))</f>
        <v>1</v>
      </c>
      <c r="AG27" s="109">
        <f>IF(OR(E27=""),"",VLOOKUP(E27,[1]Arbejdstider!$B$4:$AE$78,21,))</f>
        <v>1</v>
      </c>
      <c r="AH27" s="109">
        <f>IF(OR(E27=""),"",VLOOKUP(E27,[1]Arbejdstider!$B$4:$AE$78,22,))</f>
        <v>0</v>
      </c>
      <c r="AI27" s="109">
        <f>IF(OR(E27=""),"",VLOOKUP(E27,[1]Arbejdstider!$B$4:$AE$78,23,))</f>
        <v>0</v>
      </c>
      <c r="AJ27" s="114">
        <f>IF(OR(E27=""),"",VLOOKUP(E27,[1]Arbejdstider!$B$4:$AE$78,20,))</f>
        <v>1</v>
      </c>
      <c r="AK27" s="110">
        <f>IF(OR(E27=""),"",VLOOKUP(E27,[1]Arbejdstider!$B$4:$AE$78,21,))</f>
        <v>1</v>
      </c>
      <c r="AL27" s="115"/>
      <c r="AM27" s="115"/>
      <c r="AN27" s="115"/>
      <c r="AO27" s="115"/>
      <c r="AP27" s="115"/>
      <c r="AQ27" s="115"/>
      <c r="AR27" s="116"/>
      <c r="AS27" s="117"/>
      <c r="AT27" s="118">
        <f>IF(OR(E27=""),"",VLOOKUP(E27,[1]Arbejdstider!$B$4:$AE$78,24,))</f>
        <v>0</v>
      </c>
      <c r="AU27" s="113">
        <f>IF(OR(E27=""),"",VLOOKUP(E27,[1]Arbejdstider!$B$4:$AE$78,22,))</f>
        <v>0</v>
      </c>
      <c r="AV27" s="113">
        <f>IF(OR(E27=""),"",VLOOKUP(E27,[1]Arbejdstider!$B$4:$AE$78,23,))</f>
        <v>0</v>
      </c>
      <c r="AW27" s="119">
        <f t="shared" si="3"/>
        <v>0</v>
      </c>
      <c r="AX27" s="120">
        <f>IF(OR($F27="",$G27=""),0,((IF($G27-MAX($F27,([1]Arbejdstider!$C$84/24))+($G27&lt;$F27)&lt;0,0,$G27-MAX($F27,([1]Arbejdstider!$C$84/24))+($G27&lt;$F27)))*24)-((IF(($G27-MAX($F27,([1]Arbejdstider!$D$84/24))+($G27&lt;$F27))&lt;0,0,($G27-MAX($F27,([1]Arbejdstider!$D$84/24))+($G27&lt;$F27)))))*24)</f>
        <v>0</v>
      </c>
      <c r="AY27" s="121">
        <f>IF(OR($F27="",$G27=""),0,((IF($G27-MAX($F27,([1]Arbejdstider!$C$85/24))+($G27&lt;$F27)&lt;0,0,$G27-MAX($F27,([1]Arbejdstider!$C$85/24))+($G27&lt;$F27)))*24)-((IF(($G27-MAX($F27,([1]Arbejdstider!$D$85/24))+($G27&lt;$F27))&lt;0,0,($G27-MAX($F27,([1]Arbejdstider!$D$85/24))+($G27&lt;$F27)))))*24)-IF(OR($AR27="",$AS27=""),0,((IF($AS27-MAX($AR27,([1]Arbejdstider!$C$85/24))+($AS27&lt;$AR27)&lt;0,0,$AS27-MAX($AR27,([1]Arbejdstider!$C$85/24))+($AS27&lt;$AR27)))*24)-((IF(($AS27-MAX($AR27,([1]Arbejdstider!$D$85/24))+($AS27&lt;$AR27))&lt;0,0,($AS27-MAX($AR27,([1]Arbejdstider!$D$85/24))+($AS27&lt;$AR27)))))*24)</f>
        <v>0</v>
      </c>
      <c r="AZ27" s="121">
        <f>IFERROR(CEILING(IF(E27="","",IF(OR($F27=0,$G27=0),0,($G27&lt;=$F27)*(1-([1]Arbejdstider!$C$86/24)+([1]Arbejdstider!$D$86/24))*24+(MIN(([1]Arbejdstider!$D$86/24),$G27)-MIN(([1]Arbejdstider!$D$86/24),$F27)+MAX(([1]Arbejdstider!$C$86/24),$G27)-MAX(([1]Arbejdstider!$C$86/24),$F27))*24)-IF(OR($AR27=0,$AS27=0),0,($AS27&lt;=$AR27)*(1-([1]Arbejdstider!$C$86/24)+([1]Arbejdstider!$D$86/24))*24+(MIN(([1]Arbejdstider!$D$86/24),$AS27)-MIN(([1]Arbejdstider!$D$86/24),$AR27)+MAX(([1]Arbejdstider!$C$86/24),$AS27)-MAX(([1]Arbejdstider!$C$86/24),$AR27))*24)+IF(OR($H27=0,$I27=0),0,($I27&lt;=$H27)*(1-([1]Arbejdstider!$C$86/24)+([1]Arbejdstider!$D$86/24))*24+(MIN(([1]Arbejdstider!$D$86/24),$I27)-MIN(([1]Arbejdstider!$D$86/24),$H27)+MAX(([1]Arbejdstider!$C$86/24),$G27)-MAX(([1]Arbejdstider!$C$86/24),$H27))*24)),0.5),"")</f>
        <v>0</v>
      </c>
      <c r="BA27" s="122">
        <f t="shared" si="4"/>
        <v>0</v>
      </c>
      <c r="BB27" s="122">
        <f t="shared" si="5"/>
        <v>0</v>
      </c>
      <c r="BC27" s="122">
        <f t="shared" si="6"/>
        <v>0</v>
      </c>
      <c r="BD27" s="123"/>
      <c r="BE27" s="124"/>
      <c r="BF27" s="122">
        <f t="shared" si="7"/>
        <v>0</v>
      </c>
      <c r="BG27" s="121">
        <f t="shared" si="16"/>
        <v>0</v>
      </c>
      <c r="BH27" s="121">
        <f t="shared" si="8"/>
        <v>0</v>
      </c>
      <c r="BI27" s="121">
        <f t="shared" si="9"/>
        <v>0</v>
      </c>
      <c r="BJ27" s="121">
        <f t="shared" si="10"/>
        <v>0</v>
      </c>
      <c r="BK27" s="121">
        <f t="shared" si="11"/>
        <v>0</v>
      </c>
      <c r="BL27" s="121">
        <f t="shared" si="12"/>
        <v>0</v>
      </c>
      <c r="BM27" s="121">
        <f t="shared" si="13"/>
        <v>0</v>
      </c>
      <c r="BN27" s="121"/>
      <c r="BO27" s="125">
        <f>SUM(AW21:AW27)</f>
        <v>1.6624999999999999</v>
      </c>
      <c r="BP27" s="126">
        <f>IF(OR(F27=0,G27=0),0,IF(AND(WEEKDAY(C27,2)=5,G27&lt;F27,G27&gt;(6/24)),(G27-MAX(F27,(6/24))+(F27&gt;G27))*24-7,IF(WEEKDAY(C27,2)=6,(G27-MAX(F27,(6/24))+(F27&gt;G27))*24,IF(WEEKDAY(C27,2)=7,IF(F27&gt;G27,([1]Arbejdstider!H$87-F27)*24,IF(F27&lt;G27,(G27-F27)*24)),0))))</f>
        <v>0</v>
      </c>
      <c r="BQ27" s="126">
        <f>IF(OR(H27=0,I27=0),0,IF(AND(WEEKDAY(C27,2)=5,I27&lt;H27,I27&gt;(6/24)),(I27-MAX(H27,(6/24))+(H27&gt;I27))*24-7,IF(WEEKDAY(C27,2)=6,(I27-MAX(H27,(6/24))+(H27&gt;I27))*24,IF(WEEKDAY(C27,2)=7,IF(H27&gt;I27,([1]Arbejdstider!H$87-H27)*24,IF(H27&lt;I27,(I27-H27)*24)),""))))</f>
        <v>0</v>
      </c>
      <c r="BR27" s="126"/>
      <c r="BS27" s="126"/>
      <c r="BT27" s="127"/>
      <c r="BU27" s="128">
        <f t="shared" si="14"/>
        <v>0</v>
      </c>
      <c r="BV27" s="129" t="str">
        <f t="shared" si="15"/>
        <v>Mandag</v>
      </c>
      <c r="CF27" s="131"/>
      <c r="CG27" s="131"/>
      <c r="CP27" s="132"/>
    </row>
    <row r="28" spans="2:94" s="130" customFormat="1" ht="11.25" customHeight="1" x14ac:dyDescent="0.2">
      <c r="B28" s="106">
        <f>B21+1</f>
        <v>52</v>
      </c>
      <c r="C28" s="107">
        <f t="shared" si="17"/>
        <v>43459</v>
      </c>
      <c r="D28" s="107" t="str">
        <f t="shared" si="18"/>
        <v>Tirsdag</v>
      </c>
      <c r="E28" s="108" t="s">
        <v>54</v>
      </c>
      <c r="F28" s="109">
        <f>IF(OR(E28=""),"",VLOOKUP(E28,[1]Arbejdstider!$B$4:$AE$78,2,))</f>
        <v>0</v>
      </c>
      <c r="G28" s="109">
        <f>IF(OR(E28=""),"",VLOOKUP(E28,[1]Arbejdstider!$B$4:$AE$78,3,))</f>
        <v>0</v>
      </c>
      <c r="H28" s="109">
        <f>IF(OR(E28=""),"",VLOOKUP(E28,[1]Arbejdstider!$B$4:$AE$78,4,))</f>
        <v>0</v>
      </c>
      <c r="I28" s="109">
        <f>IF(OR(E28=""),"",VLOOKUP(E28,[1]Arbejdstider!$B$4:$AE$78,5,))</f>
        <v>0</v>
      </c>
      <c r="J28" s="110">
        <f>IF(OR(E28=""),"",VLOOKUP(E28,[1]Arbejdstider!$B$4:$AE$78,6,))</f>
        <v>0</v>
      </c>
      <c r="K28" s="110">
        <f>IF(OR(E28=""),"",VLOOKUP(E28,[1]Arbejdstider!$B$4:$AE$78,7,))</f>
        <v>0</v>
      </c>
      <c r="L28" s="111">
        <f>IF(OR(E28=""),"",VLOOKUP(E28,[1]Arbejdstider!$B$3:$AE$78,10,))</f>
        <v>0</v>
      </c>
      <c r="M28" s="111">
        <f>IF(OR(E28=""),"",VLOOKUP(E28,[1]Arbejdstider!$B$4:$AE$78,11,))</f>
        <v>0</v>
      </c>
      <c r="N28" s="109">
        <f>IF(OR(E28=""),"",VLOOKUP(E28,[1]Arbejdstider!$B$4:$AE$78,14,))</f>
        <v>0.29166666666666669</v>
      </c>
      <c r="O28" s="109">
        <f>IF(OR(E28=""),"",VLOOKUP(E28,[1]Arbejdstider!$B$4:$AE$78,15,))</f>
        <v>0.6</v>
      </c>
      <c r="P28" s="109">
        <f>IF(OR(E28=""),"",VLOOKUP(E28,[1]Arbejdstider!$B$4:$AE$78,12,))</f>
        <v>0</v>
      </c>
      <c r="Q28" s="109">
        <f>IF(OR(E28=""),"",VLOOKUP(E28,[1]Arbejdstider!$B$4:$AE$78,13,))</f>
        <v>0</v>
      </c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>
        <f>IF(OR(E28=""),"",VLOOKUP(E28,[1]Arbejdstider!$B$4:$AE$78,16,))</f>
        <v>0</v>
      </c>
      <c r="AC28" s="112">
        <f>IF(OR(E28=""),"",VLOOKUP(E28,[1]Arbejdstider!$B$4:$AE$78,17,))</f>
        <v>0</v>
      </c>
      <c r="AD28" s="112">
        <f>IF(OR(E28=""),"",VLOOKUP(E28,[1]Arbejdstider!$B$4:$AE$78,18,))</f>
        <v>0</v>
      </c>
      <c r="AE28" s="112">
        <f>IF(OR(E28=""),"",VLOOKUP(E28,[1]Arbejdstider!$B$4:$AE$78,19,))</f>
        <v>0</v>
      </c>
      <c r="AF28" s="113">
        <f>IF(OR(E28=""),"",VLOOKUP(E28,[1]Arbejdstider!$B$4:$AE$78,20,))</f>
        <v>0</v>
      </c>
      <c r="AG28" s="109">
        <f>IF(OR(E28=""),"",VLOOKUP(E28,[1]Arbejdstider!$B$4:$AE$78,21,))</f>
        <v>0</v>
      </c>
      <c r="AH28" s="109">
        <f>IF(OR(E28=""),"",VLOOKUP(E28,[1]Arbejdstider!$B$4:$AE$78,22,))</f>
        <v>0</v>
      </c>
      <c r="AI28" s="109">
        <f>IF(OR(E28=""),"",VLOOKUP(E28,[1]Arbejdstider!$B$4:$AE$78,23,))</f>
        <v>0</v>
      </c>
      <c r="AJ28" s="114">
        <f>IF(OR(E28=""),"",VLOOKUP(E28,[1]Arbejdstider!$B$4:$AE$78,20,))</f>
        <v>0</v>
      </c>
      <c r="AK28" s="110">
        <f>IF(OR(E28=""),"",VLOOKUP(E28,[1]Arbejdstider!$B$4:$AE$78,21,))</f>
        <v>0</v>
      </c>
      <c r="AL28" s="115"/>
      <c r="AM28" s="115"/>
      <c r="AN28" s="115"/>
      <c r="AO28" s="115"/>
      <c r="AP28" s="115"/>
      <c r="AQ28" s="115"/>
      <c r="AR28" s="116"/>
      <c r="AS28" s="117"/>
      <c r="AT28" s="118">
        <f>IF(OR(E28=""),"",VLOOKUP(E28,[1]Arbejdstider!$B$4:$AE$78,24,))</f>
        <v>0</v>
      </c>
      <c r="AU28" s="113">
        <f>IF(OR(E28=""),"",VLOOKUP(E28,[1]Arbejdstider!$B$4:$AE$78,22,))</f>
        <v>0</v>
      </c>
      <c r="AV28" s="113">
        <f>IF(OR(E28=""),"",VLOOKUP(E28,[1]Arbejdstider!$B$4:$AE$78,23,))</f>
        <v>0</v>
      </c>
      <c r="AW28" s="119">
        <f t="shared" si="3"/>
        <v>0.30833333333333335</v>
      </c>
      <c r="AX28" s="120">
        <f>IF(OR($F28="",$G28=""),0,((IF($G28-MAX($F28,([1]Arbejdstider!$C$84/24))+($G28&lt;$F28)&lt;0,0,$G28-MAX($F28,([1]Arbejdstider!$C$84/24))+($G28&lt;$F28)))*24)-((IF(($G28-MAX($F28,([1]Arbejdstider!$D$84/24))+($G28&lt;$F28))&lt;0,0,($G28-MAX($F28,([1]Arbejdstider!$D$84/24))+($G28&lt;$F28)))))*24)</f>
        <v>0</v>
      </c>
      <c r="AY28" s="121">
        <f>IF(OR($F28="",$G28=""),0,((IF($G28-MAX($F28,([1]Arbejdstider!$C$85/24))+($G28&lt;$F28)&lt;0,0,$G28-MAX($F28,([1]Arbejdstider!$C$85/24))+($G28&lt;$F28)))*24)-((IF(($G28-MAX($F28,([1]Arbejdstider!$D$85/24))+($G28&lt;$F28))&lt;0,0,($G28-MAX($F28,([1]Arbejdstider!$D$85/24))+($G28&lt;$F28)))))*24)-IF(OR($AR28="",$AS28=""),0,((IF($AS28-MAX($AR28,([1]Arbejdstider!$C$85/24))+($AS28&lt;$AR28)&lt;0,0,$AS28-MAX($AR28,([1]Arbejdstider!$C$85/24))+($AS28&lt;$AR28)))*24)-((IF(($AS28-MAX($AR28,([1]Arbejdstider!$D$85/24))+($AS28&lt;$AR28))&lt;0,0,($AS28-MAX($AR28,([1]Arbejdstider!$D$85/24))+($AS28&lt;$AR28)))))*24)</f>
        <v>0</v>
      </c>
      <c r="AZ28" s="121">
        <f>IFERROR(CEILING(IF(E28="","",IF(OR($F28=0,$G28=0),0,($G28&lt;=$F28)*(1-([1]Arbejdstider!$C$86/24)+([1]Arbejdstider!$D$86/24))*24+(MIN(([1]Arbejdstider!$D$86/24),$G28)-MIN(([1]Arbejdstider!$D$86/24),$F28)+MAX(([1]Arbejdstider!$C$86/24),$G28)-MAX(([1]Arbejdstider!$C$86/24),$F28))*24)-IF(OR($AR28=0,$AS28=0),0,($AS28&lt;=$AR28)*(1-([1]Arbejdstider!$C$86/24)+([1]Arbejdstider!$D$86/24))*24+(MIN(([1]Arbejdstider!$D$86/24),$AS28)-MIN(([1]Arbejdstider!$D$86/24),$AR28)+MAX(([1]Arbejdstider!$C$86/24),$AS28)-MAX(([1]Arbejdstider!$C$86/24),$AR28))*24)+IF(OR($H28=0,$I28=0),0,($I28&lt;=$H28)*(1-([1]Arbejdstider!$C$86/24)+([1]Arbejdstider!$D$86/24))*24+(MIN(([1]Arbejdstider!$D$86/24),$I28)-MIN(([1]Arbejdstider!$D$86/24),$H28)+MAX(([1]Arbejdstider!$C$86/24),$G28)-MAX(([1]Arbejdstider!$C$86/24),$H28))*24)),0.5),"")</f>
        <v>0</v>
      </c>
      <c r="BA28" s="122">
        <f t="shared" si="4"/>
        <v>0</v>
      </c>
      <c r="BB28" s="122">
        <f t="shared" si="5"/>
        <v>0</v>
      </c>
      <c r="BC28" s="122">
        <f t="shared" si="6"/>
        <v>0</v>
      </c>
      <c r="BD28" s="123"/>
      <c r="BE28" s="124"/>
      <c r="BF28" s="122">
        <f t="shared" si="7"/>
        <v>0</v>
      </c>
      <c r="BG28" s="121">
        <f t="shared" si="16"/>
        <v>0</v>
      </c>
      <c r="BH28" s="121">
        <f t="shared" si="8"/>
        <v>7.3999999999999986</v>
      </c>
      <c r="BI28" s="121">
        <f t="shared" si="9"/>
        <v>0</v>
      </c>
      <c r="BJ28" s="121">
        <f t="shared" si="10"/>
        <v>0</v>
      </c>
      <c r="BK28" s="121">
        <f t="shared" si="11"/>
        <v>0</v>
      </c>
      <c r="BL28" s="121">
        <f t="shared" si="12"/>
        <v>0</v>
      </c>
      <c r="BM28" s="121">
        <f t="shared" si="13"/>
        <v>0</v>
      </c>
      <c r="BN28" s="121"/>
      <c r="BO28" s="125"/>
      <c r="BP28" s="126">
        <f>IF(OR(F28=0,G28=0),0,IF(AND(WEEKDAY(C28,2)=5,G28&lt;F28,G28&gt;(6/24)),(G28-MAX(F28,(6/24))+(F28&gt;G28))*24-7,IF(WEEKDAY(C28,2)=6,(G28-MAX(F28,(6/24))+(F28&gt;G28))*24,IF(WEEKDAY(C28,2)=7,IF(F28&gt;G28,([1]Arbejdstider!H$87-F28)*24,IF(F28&lt;G28,(G28-F28)*24)),0))))</f>
        <v>0</v>
      </c>
      <c r="BQ28" s="126">
        <f>IF(OR(H28=0,I28=0),0,IF(AND(WEEKDAY(C28,2)=5,I28&lt;H28,I28&gt;(6/24)),(I28-MAX(H28,(6/24))+(H28&gt;I28))*24-7,IF(WEEKDAY(C28,2)=6,(I28-MAX(H28,(6/24))+(H28&gt;I28))*24,IF(WEEKDAY(C28,2)=7,IF(H28&gt;I28,([1]Arbejdstider!H$87-H28)*24,IF(H28&lt;I28,(I28-H28)*24)),""))))</f>
        <v>0</v>
      </c>
      <c r="BR28" s="126"/>
      <c r="BS28" s="126"/>
      <c r="BT28" s="127"/>
      <c r="BU28" s="128">
        <f t="shared" si="14"/>
        <v>52</v>
      </c>
      <c r="BV28" s="129" t="str">
        <f t="shared" si="15"/>
        <v>Tirsdag</v>
      </c>
      <c r="CF28" s="131"/>
      <c r="CG28" s="131"/>
      <c r="CP28" s="132"/>
    </row>
    <row r="29" spans="2:94" s="130" customFormat="1" x14ac:dyDescent="0.2">
      <c r="B29" s="106"/>
      <c r="C29" s="107">
        <f t="shared" si="17"/>
        <v>43460</v>
      </c>
      <c r="D29" s="107" t="str">
        <f t="shared" si="18"/>
        <v>Onsdag</v>
      </c>
      <c r="E29" s="108" t="s">
        <v>47</v>
      </c>
      <c r="F29" s="109">
        <f>IF(OR(E29=""),"",VLOOKUP(E29,[1]Arbejdstider!$B$4:$AE$78,2,))</f>
        <v>0</v>
      </c>
      <c r="G29" s="109">
        <f>IF(OR(E29=""),"",VLOOKUP(E29,[1]Arbejdstider!$B$4:$AE$78,3,))</f>
        <v>0</v>
      </c>
      <c r="H29" s="109">
        <f>IF(OR(E29=""),"",VLOOKUP(E29,[1]Arbejdstider!$B$4:$AE$78,4,))</f>
        <v>0.95833333333333337</v>
      </c>
      <c r="I29" s="109">
        <f>IF(OR(E29=""),"",VLOOKUP(E29,[1]Arbejdstider!$B$4:$AE$78,5,))</f>
        <v>0.30208333333333331</v>
      </c>
      <c r="J29" s="110">
        <f>IF(OR(E29=""),"",VLOOKUP(E29,[1]Arbejdstider!$B$4:$AE$78,6,))</f>
        <v>0</v>
      </c>
      <c r="K29" s="110">
        <f>IF(OR(E29=""),"",VLOOKUP(E29,[1]Arbejdstider!$B$4:$AE$78,7,))</f>
        <v>0</v>
      </c>
      <c r="L29" s="111">
        <f>IF(OR(E29=""),"",VLOOKUP(E29,[1]Arbejdstider!$B$3:$AE$78,10,))</f>
        <v>0</v>
      </c>
      <c r="M29" s="111">
        <f>IF(OR(E29=""),"",VLOOKUP(E29,[1]Arbejdstider!$B$4:$AE$78,11,))</f>
        <v>0</v>
      </c>
      <c r="N29" s="109">
        <f>IF(OR(E29=""),"",VLOOKUP(E29,[1]Arbejdstider!$B$4:$AE$78,14,))</f>
        <v>0</v>
      </c>
      <c r="O29" s="109">
        <f>IF(OR(E29=""),"",VLOOKUP(E29,[1]Arbejdstider!$B$4:$AE$78,15,))</f>
        <v>0</v>
      </c>
      <c r="P29" s="109">
        <f>IF(OR(E29=""),"",VLOOKUP(E29,[1]Arbejdstider!$B$4:$AE$78,12,))</f>
        <v>0</v>
      </c>
      <c r="Q29" s="109">
        <f>IF(OR(E29=""),"",VLOOKUP(E29,[1]Arbejdstider!$B$4:$AE$78,13,))</f>
        <v>0</v>
      </c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>
        <f>IF(OR(E29=""),"",VLOOKUP(E29,[1]Arbejdstider!$B$4:$AE$78,16,))</f>
        <v>0</v>
      </c>
      <c r="AC29" s="112">
        <f>IF(OR(E29=""),"",VLOOKUP(E29,[1]Arbejdstider!$B$4:$AE$78,17,))</f>
        <v>0</v>
      </c>
      <c r="AD29" s="112">
        <f>IF(OR(E29=""),"",VLOOKUP(E29,[1]Arbejdstider!$B$4:$AE$78,18,))</f>
        <v>0</v>
      </c>
      <c r="AE29" s="112">
        <f>IF(OR(E29=""),"",VLOOKUP(E29,[1]Arbejdstider!$B$4:$AE$78,19,))</f>
        <v>0</v>
      </c>
      <c r="AF29" s="113">
        <f>IF(OR(E29=""),"",VLOOKUP(E29,[1]Arbejdstider!$B$4:$AE$78,20,))</f>
        <v>1</v>
      </c>
      <c r="AG29" s="109">
        <f>IF(OR(E29=""),"",VLOOKUP(E29,[1]Arbejdstider!$B$4:$AE$78,21,))</f>
        <v>0.95833333333333337</v>
      </c>
      <c r="AH29" s="109">
        <f>IF(OR(E29=""),"",VLOOKUP(E29,[1]Arbejdstider!$B$4:$AE$78,22,))</f>
        <v>0</v>
      </c>
      <c r="AI29" s="109">
        <f>IF(OR(E29=""),"",VLOOKUP(E29,[1]Arbejdstider!$B$4:$AE$78,23,))</f>
        <v>0</v>
      </c>
      <c r="AJ29" s="114">
        <f>IF(OR(E29=""),"",VLOOKUP(E29,[1]Arbejdstider!$B$4:$AE$78,20,))</f>
        <v>1</v>
      </c>
      <c r="AK29" s="110">
        <f>IF(OR(E29=""),"",VLOOKUP(E29,[1]Arbejdstider!$B$4:$AE$78,21,))</f>
        <v>0.95833333333333337</v>
      </c>
      <c r="AL29" s="115"/>
      <c r="AM29" s="115"/>
      <c r="AN29" s="115"/>
      <c r="AO29" s="115"/>
      <c r="AP29" s="115"/>
      <c r="AQ29" s="115"/>
      <c r="AR29" s="116"/>
      <c r="AS29" s="117"/>
      <c r="AT29" s="118">
        <f>IF(OR(E29=""),"",VLOOKUP(E29,[1]Arbejdstider!$B$4:$AE$78,24,))</f>
        <v>0.95833333333333337</v>
      </c>
      <c r="AU29" s="113">
        <f>IF(OR(E29=""),"",VLOOKUP(E29,[1]Arbejdstider!$B$4:$AE$78,22,))</f>
        <v>0</v>
      </c>
      <c r="AV29" s="113">
        <f>IF(OR(E29=""),"",VLOOKUP(E29,[1]Arbejdstider!$B$4:$AE$78,23,))</f>
        <v>0</v>
      </c>
      <c r="AW29" s="119">
        <f t="shared" si="3"/>
        <v>0.34375</v>
      </c>
      <c r="AX29" s="120">
        <f>IF(OR($F29="",$G29=""),0,((IF($G29-MAX($F29,([1]Arbejdstider!$C$84/24))+($G29&lt;$F29)&lt;0,0,$G29-MAX($F29,([1]Arbejdstider!$C$84/24))+($G29&lt;$F29)))*24)-((IF(($G29-MAX($F29,([1]Arbejdstider!$D$84/24))+($G29&lt;$F29))&lt;0,0,($G29-MAX($F29,([1]Arbejdstider!$D$84/24))+($G29&lt;$F29)))))*24)</f>
        <v>0</v>
      </c>
      <c r="AY29" s="121">
        <f>IF(OR($F29="",$G29=""),0,((IF($G29-MAX($F29,([1]Arbejdstider!$C$85/24))+($G29&lt;$F29)&lt;0,0,$G29-MAX($F29,([1]Arbejdstider!$C$85/24))+($G29&lt;$F29)))*24)-((IF(($G29-MAX($F29,([1]Arbejdstider!$D$85/24))+($G29&lt;$F29))&lt;0,0,($G29-MAX($F29,([1]Arbejdstider!$D$85/24))+($G29&lt;$F29)))))*24)-IF(OR($AR29="",$AS29=""),0,((IF($AS29-MAX($AR29,([1]Arbejdstider!$C$85/24))+($AS29&lt;$AR29)&lt;0,0,$AS29-MAX($AR29,([1]Arbejdstider!$C$85/24))+($AS29&lt;$AR29)))*24)-((IF(($AS29-MAX($AR29,([1]Arbejdstider!$D$85/24))+($AS29&lt;$AR29))&lt;0,0,($AS29-MAX($AR29,([1]Arbejdstider!$D$85/24))+($AS29&lt;$AR29)))))*24)</f>
        <v>0</v>
      </c>
      <c r="AZ29" s="121">
        <f>IFERROR(CEILING(IF(E29="","",IF(OR($F29=0,$G29=0),0,($G29&lt;=$F29)*(1-([1]Arbejdstider!$C$86/24)+([1]Arbejdstider!$D$86/24))*24+(MIN(([1]Arbejdstider!$D$86/24),$G29)-MIN(([1]Arbejdstider!$D$86/24),$F29)+MAX(([1]Arbejdstider!$C$86/24),$G29)-MAX(([1]Arbejdstider!$C$86/24),$F29))*24)-IF(OR($AR29=0,$AS29=0),0,($AS29&lt;=$AR29)*(1-([1]Arbejdstider!$C$86/24)+([1]Arbejdstider!$D$86/24))*24+(MIN(([1]Arbejdstider!$D$86/24),$AS29)-MIN(([1]Arbejdstider!$D$86/24),$AR29)+MAX(([1]Arbejdstider!$C$86/24),$AS29)-MAX(([1]Arbejdstider!$C$86/24),$AR29))*24)+IF(OR($H29=0,$I29=0),0,($I29&lt;=$H29)*(1-([1]Arbejdstider!$C$86/24)+([1]Arbejdstider!$D$86/24))*24+(MIN(([1]Arbejdstider!$D$86/24),$I29)-MIN(([1]Arbejdstider!$D$86/24),$H29)+MAX(([1]Arbejdstider!$C$86/24),$G29)-MAX(([1]Arbejdstider!$C$86/24),$H29))*24)),0.5),"")</f>
        <v>7</v>
      </c>
      <c r="BA29" s="122">
        <f t="shared" si="4"/>
        <v>0</v>
      </c>
      <c r="BB29" s="122">
        <f t="shared" si="5"/>
        <v>0</v>
      </c>
      <c r="BC29" s="122">
        <f t="shared" si="6"/>
        <v>0</v>
      </c>
      <c r="BD29" s="123"/>
      <c r="BE29" s="124"/>
      <c r="BF29" s="122">
        <f t="shared" si="7"/>
        <v>0</v>
      </c>
      <c r="BG29" s="121" t="str">
        <f t="shared" si="16"/>
        <v/>
      </c>
      <c r="BH29" s="121">
        <f t="shared" si="8"/>
        <v>0</v>
      </c>
      <c r="BI29" s="121">
        <f t="shared" si="9"/>
        <v>0</v>
      </c>
      <c r="BJ29" s="121">
        <f t="shared" si="10"/>
        <v>0</v>
      </c>
      <c r="BK29" s="121">
        <f t="shared" si="11"/>
        <v>0</v>
      </c>
      <c r="BL29" s="121">
        <f t="shared" si="12"/>
        <v>0</v>
      </c>
      <c r="BM29" s="121">
        <f t="shared" si="13"/>
        <v>0</v>
      </c>
      <c r="BN29" s="121"/>
      <c r="BO29" s="125"/>
      <c r="BP29" s="126">
        <f>IF(OR(F29=0,G29=0),0,IF(AND(WEEKDAY(C29,2)=5,G29&lt;F29,G29&gt;(6/24)),(G29-MAX(F29,(6/24))+(F29&gt;G29))*24-7,IF(WEEKDAY(C29,2)=6,(G29-MAX(F29,(6/24))+(F29&gt;G29))*24,IF(WEEKDAY(C29,2)=7,IF(F29&gt;G29,([1]Arbejdstider!H$87-F29)*24,IF(F29&lt;G29,(G29-F29)*24)),0))))</f>
        <v>0</v>
      </c>
      <c r="BQ29" s="126" t="str">
        <f>IF(OR(H29=0,I29=0),0,IF(AND(WEEKDAY(C29,2)=5,I29&lt;H29,I29&gt;(6/24)),(I29-MAX(H29,(6/24))+(H29&gt;I29))*24-7,IF(WEEKDAY(C29,2)=6,(I29-MAX(H29,(6/24))+(H29&gt;I29))*24,IF(WEEKDAY(C29,2)=7,IF(H29&gt;I29,([1]Arbejdstider!H$87-H29)*24,IF(H29&lt;I29,(I29-H29)*24)),""))))</f>
        <v/>
      </c>
      <c r="BR29" s="126"/>
      <c r="BS29" s="126"/>
      <c r="BT29" s="127"/>
      <c r="BU29" s="128">
        <f t="shared" si="14"/>
        <v>0</v>
      </c>
      <c r="BV29" s="129" t="str">
        <f t="shared" si="15"/>
        <v>Onsdag</v>
      </c>
      <c r="CF29" s="131"/>
      <c r="CG29" s="131"/>
      <c r="CP29" s="132"/>
    </row>
    <row r="30" spans="2:94" s="130" customFormat="1" ht="11.25" customHeight="1" x14ac:dyDescent="0.2">
      <c r="B30" s="106"/>
      <c r="C30" s="107">
        <f t="shared" si="17"/>
        <v>43461</v>
      </c>
      <c r="D30" s="107" t="str">
        <f t="shared" si="18"/>
        <v>Torsdag</v>
      </c>
      <c r="E30" s="108" t="s">
        <v>48</v>
      </c>
      <c r="F30" s="109">
        <f>IF(OR(E30=""),"",VLOOKUP(E30,[1]Arbejdstider!$B$4:$AE$78,2,))</f>
        <v>0</v>
      </c>
      <c r="G30" s="109">
        <f>IF(OR(E30=""),"",VLOOKUP(E30,[1]Arbejdstider!$B$4:$AE$78,3,))</f>
        <v>0</v>
      </c>
      <c r="H30" s="109">
        <f>IF(OR(E30=""),"",VLOOKUP(E30,[1]Arbejdstider!$B$4:$AE$78,4,))</f>
        <v>0.95833333333333337</v>
      </c>
      <c r="I30" s="109">
        <f>IF(OR(E30=""),"",VLOOKUP(E30,[1]Arbejdstider!$B$4:$AE$78,5,))</f>
        <v>0.30208333333333331</v>
      </c>
      <c r="J30" s="110">
        <f>IF(OR(E30=""),"",VLOOKUP(E30,[1]Arbejdstider!$B$4:$AE$78,6,))</f>
        <v>0</v>
      </c>
      <c r="K30" s="110">
        <f>IF(OR(E30=""),"",VLOOKUP(E30,[1]Arbejdstider!$B$4:$AE$78,7,))</f>
        <v>0</v>
      </c>
      <c r="L30" s="111">
        <f>IF(OR(E30=""),"",VLOOKUP(E30,[1]Arbejdstider!$B$3:$AE$78,10,))</f>
        <v>0</v>
      </c>
      <c r="M30" s="111">
        <f>IF(OR(E30=""),"",VLOOKUP(E30,[1]Arbejdstider!$B$4:$AE$78,11,))</f>
        <v>0</v>
      </c>
      <c r="N30" s="109">
        <f>IF(OR(E30=""),"",VLOOKUP(E30,[1]Arbejdstider!$B$4:$AE$78,14,))</f>
        <v>0</v>
      </c>
      <c r="O30" s="109">
        <f>IF(OR(E30=""),"",VLOOKUP(E30,[1]Arbejdstider!$B$4:$AE$78,15,))</f>
        <v>0</v>
      </c>
      <c r="P30" s="109">
        <f>IF(OR(E30=""),"",VLOOKUP(E30,[1]Arbejdstider!$B$4:$AE$78,12,))</f>
        <v>0</v>
      </c>
      <c r="Q30" s="109">
        <f>IF(OR(E30=""),"",VLOOKUP(E30,[1]Arbejdstider!$B$4:$AE$78,13,))</f>
        <v>0</v>
      </c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>
        <f>IF(OR(E30=""),"",VLOOKUP(E30,[1]Arbejdstider!$B$4:$AE$78,16,))</f>
        <v>0</v>
      </c>
      <c r="AC30" s="112">
        <f>IF(OR(E30=""),"",VLOOKUP(E30,[1]Arbejdstider!$B$4:$AE$78,17,))</f>
        <v>0</v>
      </c>
      <c r="AD30" s="112">
        <f>IF(OR(E30=""),"",VLOOKUP(E30,[1]Arbejdstider!$B$4:$AE$78,18,))</f>
        <v>0</v>
      </c>
      <c r="AE30" s="112">
        <f>IF(OR(E30=""),"",VLOOKUP(E30,[1]Arbejdstider!$B$4:$AE$78,19,))</f>
        <v>0</v>
      </c>
      <c r="AF30" s="113">
        <f>IF(OR(E30=""),"",VLOOKUP(E30,[1]Arbejdstider!$B$4:$AE$78,20,))</f>
        <v>1</v>
      </c>
      <c r="AG30" s="109">
        <f>IF(OR(E30=""),"",VLOOKUP(E30,[1]Arbejdstider!$B$4:$AE$78,21,))</f>
        <v>0.95833333333333337</v>
      </c>
      <c r="AH30" s="109">
        <f>IF(OR(E30=""),"",VLOOKUP(E30,[1]Arbejdstider!$B$4:$AE$78,22,))</f>
        <v>0</v>
      </c>
      <c r="AI30" s="109">
        <f>IF(OR(E30=""),"",VLOOKUP(E30,[1]Arbejdstider!$B$4:$AE$78,23,))</f>
        <v>0</v>
      </c>
      <c r="AJ30" s="114">
        <f>IF(OR(E30=""),"",VLOOKUP(E30,[1]Arbejdstider!$B$4:$AE$78,20,))</f>
        <v>1</v>
      </c>
      <c r="AK30" s="110">
        <f>IF(OR(E30=""),"",VLOOKUP(E30,[1]Arbejdstider!$B$4:$AE$78,21,))</f>
        <v>0.95833333333333337</v>
      </c>
      <c r="AL30" s="115"/>
      <c r="AM30" s="115"/>
      <c r="AN30" s="115"/>
      <c r="AO30" s="115"/>
      <c r="AP30" s="115"/>
      <c r="AQ30" s="115"/>
      <c r="AR30" s="116"/>
      <c r="AS30" s="117"/>
      <c r="AT30" s="118">
        <f>IF(OR(E30=""),"",VLOOKUP(E30,[1]Arbejdstider!$B$4:$AE$78,24,))</f>
        <v>0.95833333333333337</v>
      </c>
      <c r="AU30" s="113">
        <f>IF(OR(E30=""),"",VLOOKUP(E30,[1]Arbejdstider!$B$4:$AE$78,22,))</f>
        <v>0</v>
      </c>
      <c r="AV30" s="113">
        <f>IF(OR(E30=""),"",VLOOKUP(E30,[1]Arbejdstider!$B$4:$AE$78,23,))</f>
        <v>0</v>
      </c>
      <c r="AW30" s="119">
        <f t="shared" si="3"/>
        <v>0.34375</v>
      </c>
      <c r="AX30" s="120">
        <f>IF(OR($F30="",$G30=""),0,((IF($G30-MAX($F30,([1]Arbejdstider!$C$84/24))+($G30&lt;$F30)&lt;0,0,$G30-MAX($F30,([1]Arbejdstider!$C$84/24))+($G30&lt;$F30)))*24)-((IF(($G30-MAX($F30,([1]Arbejdstider!$D$84/24))+($G30&lt;$F30))&lt;0,0,($G30-MAX($F30,([1]Arbejdstider!$D$84/24))+($G30&lt;$F30)))))*24)</f>
        <v>0</v>
      </c>
      <c r="AY30" s="121">
        <f>IF(OR($F30="",$G30=""),0,((IF($G30-MAX($F30,([1]Arbejdstider!$C$85/24))+($G30&lt;$F30)&lt;0,0,$G30-MAX($F30,([1]Arbejdstider!$C$85/24))+($G30&lt;$F30)))*24)-((IF(($G30-MAX($F30,([1]Arbejdstider!$D$85/24))+($G30&lt;$F30))&lt;0,0,($G30-MAX($F30,([1]Arbejdstider!$D$85/24))+($G30&lt;$F30)))))*24)-IF(OR($AR30="",$AS30=""),0,((IF($AS30-MAX($AR30,([1]Arbejdstider!$C$85/24))+($AS30&lt;$AR30)&lt;0,0,$AS30-MAX($AR30,([1]Arbejdstider!$C$85/24))+($AS30&lt;$AR30)))*24)-((IF(($AS30-MAX($AR30,([1]Arbejdstider!$D$85/24))+($AS30&lt;$AR30))&lt;0,0,($AS30-MAX($AR30,([1]Arbejdstider!$D$85/24))+($AS30&lt;$AR30)))))*24)</f>
        <v>0</v>
      </c>
      <c r="AZ30" s="121">
        <f>IFERROR(CEILING(IF(E30="","",IF(OR($F30=0,$G30=0),0,($G30&lt;=$F30)*(1-([1]Arbejdstider!$C$86/24)+([1]Arbejdstider!$D$86/24))*24+(MIN(([1]Arbejdstider!$D$86/24),$G30)-MIN(([1]Arbejdstider!$D$86/24),$F30)+MAX(([1]Arbejdstider!$C$86/24),$G30)-MAX(([1]Arbejdstider!$C$86/24),$F30))*24)-IF(OR($AR30=0,$AS30=0),0,($AS30&lt;=$AR30)*(1-([1]Arbejdstider!$C$86/24)+([1]Arbejdstider!$D$86/24))*24+(MIN(([1]Arbejdstider!$D$86/24),$AS30)-MIN(([1]Arbejdstider!$D$86/24),$AR30)+MAX(([1]Arbejdstider!$C$86/24),$AS30)-MAX(([1]Arbejdstider!$C$86/24),$AR30))*24)+IF(OR($H30=0,$I30=0),0,($I30&lt;=$H30)*(1-([1]Arbejdstider!$C$86/24)+([1]Arbejdstider!$D$86/24))*24+(MIN(([1]Arbejdstider!$D$86/24),$I30)-MIN(([1]Arbejdstider!$D$86/24),$H30)+MAX(([1]Arbejdstider!$C$86/24),$G30)-MAX(([1]Arbejdstider!$C$86/24),$H30))*24)),0.5),"")</f>
        <v>7</v>
      </c>
      <c r="BA30" s="122">
        <f t="shared" si="4"/>
        <v>0</v>
      </c>
      <c r="BB30" s="122">
        <f t="shared" si="5"/>
        <v>0</v>
      </c>
      <c r="BC30" s="122">
        <f t="shared" si="6"/>
        <v>0</v>
      </c>
      <c r="BD30" s="123"/>
      <c r="BE30" s="124"/>
      <c r="BF30" s="122">
        <f t="shared" si="7"/>
        <v>0</v>
      </c>
      <c r="BG30" s="121" t="str">
        <f t="shared" si="16"/>
        <v/>
      </c>
      <c r="BH30" s="121">
        <f t="shared" si="8"/>
        <v>0</v>
      </c>
      <c r="BI30" s="121">
        <f t="shared" si="9"/>
        <v>0</v>
      </c>
      <c r="BJ30" s="121">
        <f t="shared" si="10"/>
        <v>0</v>
      </c>
      <c r="BK30" s="121">
        <f t="shared" si="11"/>
        <v>0</v>
      </c>
      <c r="BL30" s="121">
        <f t="shared" si="12"/>
        <v>0</v>
      </c>
      <c r="BM30" s="121">
        <f t="shared" si="13"/>
        <v>0</v>
      </c>
      <c r="BN30" s="121"/>
      <c r="BO30" s="125"/>
      <c r="BP30" s="126">
        <f>IF(OR(F30=0,G30=0),0,IF(AND(WEEKDAY(C30,2)=5,G30&lt;F30,G30&gt;(6/24)),(G30-MAX(F30,(6/24))+(F30&gt;G30))*24-7,IF(WEEKDAY(C30,2)=6,(G30-MAX(F30,(6/24))+(F30&gt;G30))*24,IF(WEEKDAY(C30,2)=7,IF(F30&gt;G30,([1]Arbejdstider!H$87-F30)*24,IF(F30&lt;G30,(G30-F30)*24)),0))))</f>
        <v>0</v>
      </c>
      <c r="BQ30" s="126" t="str">
        <f>IF(OR(H30=0,I30=0),0,IF(AND(WEEKDAY(C30,2)=5,I30&lt;H30,I30&gt;(6/24)),(I30-MAX(H30,(6/24))+(H30&gt;I30))*24-7,IF(WEEKDAY(C30,2)=6,(I30-MAX(H30,(6/24))+(H30&gt;I30))*24,IF(WEEKDAY(C30,2)=7,IF(H30&gt;I30,([1]Arbejdstider!H$87-H30)*24,IF(H30&lt;I30,(I30-H30)*24)),""))))</f>
        <v/>
      </c>
      <c r="BR30" s="126"/>
      <c r="BS30" s="126"/>
      <c r="BT30" s="127"/>
      <c r="BU30" s="128">
        <f t="shared" si="14"/>
        <v>0</v>
      </c>
      <c r="BV30" s="129" t="str">
        <f t="shared" si="15"/>
        <v>Torsdag</v>
      </c>
      <c r="CF30" s="131"/>
      <c r="CG30" s="131"/>
      <c r="CP30" s="132"/>
    </row>
    <row r="31" spans="2:94" s="130" customFormat="1" x14ac:dyDescent="0.2">
      <c r="B31" s="106"/>
      <c r="C31" s="107">
        <f t="shared" si="17"/>
        <v>43462</v>
      </c>
      <c r="D31" s="107" t="str">
        <f t="shared" si="18"/>
        <v>Fredag</v>
      </c>
      <c r="E31" s="108" t="s">
        <v>49</v>
      </c>
      <c r="F31" s="109">
        <f>IF(OR(E31=""),"",VLOOKUP(E31,[1]Arbejdstider!$B$4:$AE$78,2,))</f>
        <v>0</v>
      </c>
      <c r="G31" s="109">
        <f>IF(OR(E31=""),"",VLOOKUP(E31,[1]Arbejdstider!$B$4:$AE$78,3,))</f>
        <v>0</v>
      </c>
      <c r="H31" s="109">
        <f>IF(OR(E31=""),"",VLOOKUP(E31,[1]Arbejdstider!$B$4:$AE$78,4,))</f>
        <v>0</v>
      </c>
      <c r="I31" s="109">
        <f>IF(OR(E31=""),"",VLOOKUP(E31,[1]Arbejdstider!$B$4:$AE$78,5,))</f>
        <v>0</v>
      </c>
      <c r="J31" s="110">
        <f>IF(OR(E31=""),"",VLOOKUP(E31,[1]Arbejdstider!$B$4:$AE$78,6,))</f>
        <v>0</v>
      </c>
      <c r="K31" s="110">
        <f>IF(OR(E31=""),"",VLOOKUP(E31,[1]Arbejdstider!$B$4:$AE$78,7,))</f>
        <v>0</v>
      </c>
      <c r="L31" s="111">
        <f>IF(OR(E31=""),"",VLOOKUP(E31,[1]Arbejdstider!$B$3:$AE$78,10,))</f>
        <v>0</v>
      </c>
      <c r="M31" s="111">
        <f>IF(OR(E31=""),"",VLOOKUP(E31,[1]Arbejdstider!$B$4:$AE$78,11,))</f>
        <v>0</v>
      </c>
      <c r="N31" s="109">
        <f>IF(OR(E31=""),"",VLOOKUP(E31,[1]Arbejdstider!$B$4:$AE$78,14,))</f>
        <v>0</v>
      </c>
      <c r="O31" s="109">
        <f>IF(OR(E31=""),"",VLOOKUP(E31,[1]Arbejdstider!$B$4:$AE$78,15,))</f>
        <v>0</v>
      </c>
      <c r="P31" s="109">
        <f>IF(OR(E31=""),"",VLOOKUP(E31,[1]Arbejdstider!$B$4:$AE$78,12,))</f>
        <v>0</v>
      </c>
      <c r="Q31" s="109">
        <f>IF(OR(E31=""),"",VLOOKUP(E31,[1]Arbejdstider!$B$4:$AE$78,13,))</f>
        <v>0</v>
      </c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>
        <f>IF(OR(E31=""),"",VLOOKUP(E31,[1]Arbejdstider!$B$4:$AE$78,16,))</f>
        <v>0</v>
      </c>
      <c r="AC31" s="112">
        <f>IF(OR(E31=""),"",VLOOKUP(E31,[1]Arbejdstider!$B$4:$AE$78,17,))</f>
        <v>0</v>
      </c>
      <c r="AD31" s="112">
        <f>IF(OR(E31=""),"",VLOOKUP(E31,[1]Arbejdstider!$B$4:$AE$78,18,))</f>
        <v>0</v>
      </c>
      <c r="AE31" s="112">
        <f>IF(OR(E31=""),"",VLOOKUP(E31,[1]Arbejdstider!$B$4:$AE$78,19,))</f>
        <v>0</v>
      </c>
      <c r="AF31" s="113">
        <f>IF(OR(E31=""),"",VLOOKUP(E31,[1]Arbejdstider!$B$4:$AE$78,20,))</f>
        <v>0.30208333333333331</v>
      </c>
      <c r="AG31" s="109">
        <f>IF(OR(E31=""),"",VLOOKUP(E31,[1]Arbejdstider!$B$4:$AE$78,21,))</f>
        <v>0.55208333333333337</v>
      </c>
      <c r="AH31" s="109">
        <f>IF(OR(E31=""),"",VLOOKUP(E31,[1]Arbejdstider!$B$4:$AE$78,22,))</f>
        <v>0.55208333333333337</v>
      </c>
      <c r="AI31" s="109">
        <f>IF(OR(E31=""),"",VLOOKUP(E31,[1]Arbejdstider!$B$4:$AE$78,23,))</f>
        <v>1</v>
      </c>
      <c r="AJ31" s="114">
        <f>IF(OR(E31=""),"",VLOOKUP(E31,[1]Arbejdstider!$B$4:$AE$78,20,))</f>
        <v>0.30208333333333331</v>
      </c>
      <c r="AK31" s="110">
        <f>IF(OR(E31=""),"",VLOOKUP(E31,[1]Arbejdstider!$B$4:$AE$78,21,))</f>
        <v>0.55208333333333337</v>
      </c>
      <c r="AL31" s="115"/>
      <c r="AM31" s="115"/>
      <c r="AN31" s="115"/>
      <c r="AO31" s="115"/>
      <c r="AP31" s="115"/>
      <c r="AQ31" s="115"/>
      <c r="AR31" s="116"/>
      <c r="AS31" s="117"/>
      <c r="AT31" s="118">
        <f>IF(OR(E31=""),"",VLOOKUP(E31,[1]Arbejdstider!$B$4:$AE$78,24,))</f>
        <v>0.25000000000000006</v>
      </c>
      <c r="AU31" s="113">
        <f>IF(OR(E31=""),"",VLOOKUP(E31,[1]Arbejdstider!$B$4:$AE$78,22,))</f>
        <v>0.55208333333333337</v>
      </c>
      <c r="AV31" s="113">
        <f>IF(OR(E31=""),"",VLOOKUP(E31,[1]Arbejdstider!$B$4:$AE$78,23,))</f>
        <v>1</v>
      </c>
      <c r="AW31" s="119">
        <f t="shared" si="3"/>
        <v>0</v>
      </c>
      <c r="AX31" s="120">
        <f>IF(OR($F31="",$G31=""),0,((IF($G31-MAX($F31,([1]Arbejdstider!$C$84/24))+($G31&lt;$F31)&lt;0,0,$G31-MAX($F31,([1]Arbejdstider!$C$84/24))+($G31&lt;$F31)))*24)-((IF(($G31-MAX($F31,([1]Arbejdstider!$D$84/24))+($G31&lt;$F31))&lt;0,0,($G31-MAX($F31,([1]Arbejdstider!$D$84/24))+($G31&lt;$F31)))))*24)</f>
        <v>0</v>
      </c>
      <c r="AY31" s="121">
        <f>IF(OR($F31="",$G31=""),0,((IF($G31-MAX($F31,([1]Arbejdstider!$C$85/24))+($G31&lt;$F31)&lt;0,0,$G31-MAX($F31,([1]Arbejdstider!$C$85/24))+($G31&lt;$F31)))*24)-((IF(($G31-MAX($F31,([1]Arbejdstider!$D$85/24))+($G31&lt;$F31))&lt;0,0,($G31-MAX($F31,([1]Arbejdstider!$D$85/24))+($G31&lt;$F31)))))*24)-IF(OR($AR31="",$AS31=""),0,((IF($AS31-MAX($AR31,([1]Arbejdstider!$C$85/24))+($AS31&lt;$AR31)&lt;0,0,$AS31-MAX($AR31,([1]Arbejdstider!$C$85/24))+($AS31&lt;$AR31)))*24)-((IF(($AS31-MAX($AR31,([1]Arbejdstider!$D$85/24))+($AS31&lt;$AR31))&lt;0,0,($AS31-MAX($AR31,([1]Arbejdstider!$D$85/24))+($AS31&lt;$AR31)))))*24)</f>
        <v>0</v>
      </c>
      <c r="AZ31" s="121">
        <f>IFERROR(CEILING(IF(E31="","",IF(OR($F31=0,$G31=0),0,($G31&lt;=$F31)*(1-([1]Arbejdstider!$C$86/24)+([1]Arbejdstider!$D$86/24))*24+(MIN(([1]Arbejdstider!$D$86/24),$G31)-MIN(([1]Arbejdstider!$D$86/24),$F31)+MAX(([1]Arbejdstider!$C$86/24),$G31)-MAX(([1]Arbejdstider!$C$86/24),$F31))*24)-IF(OR($AR31=0,$AS31=0),0,($AS31&lt;=$AR31)*(1-([1]Arbejdstider!$C$86/24)+([1]Arbejdstider!$D$86/24))*24+(MIN(([1]Arbejdstider!$D$86/24),$AS31)-MIN(([1]Arbejdstider!$D$86/24),$AR31)+MAX(([1]Arbejdstider!$C$86/24),$AS31)-MAX(([1]Arbejdstider!$C$86/24),$AR31))*24)+IF(OR($H31=0,$I31=0),0,($I31&lt;=$H31)*(1-([1]Arbejdstider!$C$86/24)+([1]Arbejdstider!$D$86/24))*24+(MIN(([1]Arbejdstider!$D$86/24),$I31)-MIN(([1]Arbejdstider!$D$86/24),$H31)+MAX(([1]Arbejdstider!$C$86/24),$G31)-MAX(([1]Arbejdstider!$C$86/24),$H31))*24)),0.5),"")</f>
        <v>0</v>
      </c>
      <c r="BA31" s="122">
        <f t="shared" si="4"/>
        <v>0</v>
      </c>
      <c r="BB31" s="122">
        <f t="shared" si="5"/>
        <v>0</v>
      </c>
      <c r="BC31" s="122">
        <f t="shared" si="6"/>
        <v>0</v>
      </c>
      <c r="BD31" s="123"/>
      <c r="BE31" s="124"/>
      <c r="BF31" s="122">
        <f t="shared" si="7"/>
        <v>0</v>
      </c>
      <c r="BG31" s="121">
        <f t="shared" si="16"/>
        <v>0</v>
      </c>
      <c r="BH31" s="121">
        <f t="shared" si="8"/>
        <v>0</v>
      </c>
      <c r="BI31" s="121">
        <f t="shared" si="9"/>
        <v>0</v>
      </c>
      <c r="BJ31" s="121">
        <f t="shared" si="10"/>
        <v>0</v>
      </c>
      <c r="BK31" s="121">
        <f t="shared" si="11"/>
        <v>0</v>
      </c>
      <c r="BL31" s="121">
        <f t="shared" si="12"/>
        <v>0</v>
      </c>
      <c r="BM31" s="121">
        <f t="shared" si="13"/>
        <v>0</v>
      </c>
      <c r="BN31" s="121"/>
      <c r="BO31" s="125"/>
      <c r="BP31" s="126">
        <f>IF(OR(F31=0,G31=0),0,IF(AND(WEEKDAY(C31,2)=5,G31&lt;F31,G31&gt;(6/24)),(G31-MAX(F31,(6/24))+(F31&gt;G31))*24-7,IF(WEEKDAY(C31,2)=6,(G31-MAX(F31,(6/24))+(F31&gt;G31))*24,IF(WEEKDAY(C31,2)=7,IF(F31&gt;G31,([1]Arbejdstider!H$87-F31)*24,IF(F31&lt;G31,(G31-F31)*24)),0))))</f>
        <v>0</v>
      </c>
      <c r="BQ31" s="126">
        <f>IF(OR(H31=0,I31=0),0,IF(AND(WEEKDAY(C31,2)=5,I31&lt;H31,I31&gt;(6/24)),(I31-MAX(H31,(6/24))+(H31&gt;I31))*24-7,IF(WEEKDAY(C31,2)=6,(I31-MAX(H31,(6/24))+(H31&gt;I31))*24,IF(WEEKDAY(C31,2)=7,IF(H31&gt;I31,([1]Arbejdstider!H$87-H31)*24,IF(H31&lt;I31,(I31-H31)*24)),""))))</f>
        <v>0</v>
      </c>
      <c r="BR31" s="126"/>
      <c r="BS31" s="126"/>
      <c r="BT31" s="127"/>
      <c r="BU31" s="128">
        <f t="shared" si="14"/>
        <v>0</v>
      </c>
      <c r="BV31" s="129" t="str">
        <f t="shared" si="15"/>
        <v>Fredag</v>
      </c>
      <c r="CF31" s="131"/>
      <c r="CG31" s="131"/>
      <c r="CP31" s="132"/>
    </row>
    <row r="32" spans="2:94" s="130" customFormat="1" ht="11.25" customHeight="1" x14ac:dyDescent="0.2">
      <c r="B32" s="106"/>
      <c r="C32" s="107">
        <f t="shared" si="17"/>
        <v>43463</v>
      </c>
      <c r="D32" s="107" t="str">
        <f t="shared" si="18"/>
        <v>Lørdag</v>
      </c>
      <c r="E32" s="108" t="s">
        <v>46</v>
      </c>
      <c r="F32" s="109">
        <f>IF(OR(E32=""),"",VLOOKUP(E32,[1]Arbejdstider!$B$4:$AE$78,2,))</f>
        <v>0</v>
      </c>
      <c r="G32" s="109">
        <f>IF(OR(E32=""),"",VLOOKUP(E32,[1]Arbejdstider!$B$4:$AE$78,3,))</f>
        <v>0</v>
      </c>
      <c r="H32" s="109">
        <f>IF(OR(E32=""),"",VLOOKUP(E32,[1]Arbejdstider!$B$4:$AE$78,4,))</f>
        <v>0</v>
      </c>
      <c r="I32" s="109">
        <f>IF(OR(E32=""),"",VLOOKUP(E32,[1]Arbejdstider!$B$4:$AE$78,5,))</f>
        <v>0</v>
      </c>
      <c r="J32" s="110">
        <f>IF(OR(E32=""),"",VLOOKUP(E32,[1]Arbejdstider!$B$4:$AE$78,6,))</f>
        <v>0</v>
      </c>
      <c r="K32" s="110">
        <f>IF(OR(E32=""),"",VLOOKUP(E32,[1]Arbejdstider!$B$4:$AE$78,7,))</f>
        <v>0</v>
      </c>
      <c r="L32" s="111">
        <f>IF(OR(E32=""),"",VLOOKUP(E32,[1]Arbejdstider!$B$3:$AE$78,10,))</f>
        <v>0</v>
      </c>
      <c r="M32" s="111">
        <f>IF(OR(E32=""),"",VLOOKUP(E32,[1]Arbejdstider!$B$4:$AE$78,11,))</f>
        <v>0</v>
      </c>
      <c r="N32" s="109">
        <f>IF(OR(E32=""),"",VLOOKUP(E32,[1]Arbejdstider!$B$4:$AE$78,14,))</f>
        <v>0</v>
      </c>
      <c r="O32" s="109">
        <f>IF(OR(E32=""),"",VLOOKUP(E32,[1]Arbejdstider!$B$4:$AE$78,15,))</f>
        <v>0</v>
      </c>
      <c r="P32" s="109">
        <f>IF(OR(E32=""),"",VLOOKUP(E32,[1]Arbejdstider!$B$4:$AE$78,12,))</f>
        <v>0</v>
      </c>
      <c r="Q32" s="109">
        <f>IF(OR(E32=""),"",VLOOKUP(E32,[1]Arbejdstider!$B$4:$AE$78,13,))</f>
        <v>0</v>
      </c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>
        <f>IF(OR(E32=""),"",VLOOKUP(E32,[1]Arbejdstider!$B$4:$AE$78,16,))</f>
        <v>0</v>
      </c>
      <c r="AC32" s="112">
        <f>IF(OR(E32=""),"",VLOOKUP(E32,[1]Arbejdstider!$B$4:$AE$78,17,))</f>
        <v>0</v>
      </c>
      <c r="AD32" s="112">
        <f>IF(OR(E32=""),"",VLOOKUP(E32,[1]Arbejdstider!$B$4:$AE$78,18,))</f>
        <v>0</v>
      </c>
      <c r="AE32" s="112">
        <f>IF(OR(E32=""),"",VLOOKUP(E32,[1]Arbejdstider!$B$4:$AE$78,19,))</f>
        <v>0</v>
      </c>
      <c r="AF32" s="113">
        <f>IF(OR(E32=""),"",VLOOKUP(E32,[1]Arbejdstider!$B$4:$AE$78,20,))</f>
        <v>1</v>
      </c>
      <c r="AG32" s="109">
        <f>IF(OR(E32=""),"",VLOOKUP(E32,[1]Arbejdstider!$B$4:$AE$78,21,))</f>
        <v>1</v>
      </c>
      <c r="AH32" s="109">
        <f>IF(OR(E32=""),"",VLOOKUP(E32,[1]Arbejdstider!$B$4:$AE$78,22,))</f>
        <v>0</v>
      </c>
      <c r="AI32" s="109">
        <f>IF(OR(E32=""),"",VLOOKUP(E32,[1]Arbejdstider!$B$4:$AE$78,23,))</f>
        <v>0</v>
      </c>
      <c r="AJ32" s="114">
        <f>IF(OR(E32=""),"",VLOOKUP(E32,[1]Arbejdstider!$B$4:$AE$78,20,))</f>
        <v>1</v>
      </c>
      <c r="AK32" s="110">
        <f>IF(OR(E32=""),"",VLOOKUP(E32,[1]Arbejdstider!$B$4:$AE$78,21,))</f>
        <v>1</v>
      </c>
      <c r="AL32" s="115"/>
      <c r="AM32" s="115"/>
      <c r="AN32" s="115"/>
      <c r="AO32" s="115"/>
      <c r="AP32" s="115"/>
      <c r="AQ32" s="115"/>
      <c r="AR32" s="116"/>
      <c r="AS32" s="117"/>
      <c r="AT32" s="118">
        <f>IF(OR(E32=""),"",VLOOKUP(E32,[1]Arbejdstider!$B$4:$AE$78,24,))</f>
        <v>0</v>
      </c>
      <c r="AU32" s="113">
        <f>IF(OR(E32=""),"",VLOOKUP(E32,[1]Arbejdstider!$B$4:$AE$78,22,))</f>
        <v>0</v>
      </c>
      <c r="AV32" s="113">
        <f>IF(OR(E32=""),"",VLOOKUP(E32,[1]Arbejdstider!$B$4:$AE$78,23,))</f>
        <v>0</v>
      </c>
      <c r="AW32" s="119">
        <f t="shared" si="3"/>
        <v>0</v>
      </c>
      <c r="AX32" s="120">
        <f>IF(OR($F32="",$G32=""),0,((IF($G32-MAX($F32,([1]Arbejdstider!$C$84/24))+($G32&lt;$F32)&lt;0,0,$G32-MAX($F32,([1]Arbejdstider!$C$84/24))+($G32&lt;$F32)))*24)-((IF(($G32-MAX($F32,([1]Arbejdstider!$D$84/24))+($G32&lt;$F32))&lt;0,0,($G32-MAX($F32,([1]Arbejdstider!$D$84/24))+($G32&lt;$F32)))))*24)</f>
        <v>0</v>
      </c>
      <c r="AY32" s="121">
        <f>IF(OR($F32="",$G32=""),0,((IF($G32-MAX($F32,([1]Arbejdstider!$C$85/24))+($G32&lt;$F32)&lt;0,0,$G32-MAX($F32,([1]Arbejdstider!$C$85/24))+($G32&lt;$F32)))*24)-((IF(($G32-MAX($F32,([1]Arbejdstider!$D$85/24))+($G32&lt;$F32))&lt;0,0,($G32-MAX($F32,([1]Arbejdstider!$D$85/24))+($G32&lt;$F32)))))*24)-IF(OR($AR32="",$AS32=""),0,((IF($AS32-MAX($AR32,([1]Arbejdstider!$C$85/24))+($AS32&lt;$AR32)&lt;0,0,$AS32-MAX($AR32,([1]Arbejdstider!$C$85/24))+($AS32&lt;$AR32)))*24)-((IF(($AS32-MAX($AR32,([1]Arbejdstider!$D$85/24))+($AS32&lt;$AR32))&lt;0,0,($AS32-MAX($AR32,([1]Arbejdstider!$D$85/24))+($AS32&lt;$AR32)))))*24)</f>
        <v>0</v>
      </c>
      <c r="AZ32" s="121">
        <f>IFERROR(CEILING(IF(E32="","",IF(OR($F32=0,$G32=0),0,($G32&lt;=$F32)*(1-([1]Arbejdstider!$C$86/24)+([1]Arbejdstider!$D$86/24))*24+(MIN(([1]Arbejdstider!$D$86/24),$G32)-MIN(([1]Arbejdstider!$D$86/24),$F32)+MAX(([1]Arbejdstider!$C$86/24),$G32)-MAX(([1]Arbejdstider!$C$86/24),$F32))*24)-IF(OR($AR32=0,$AS32=0),0,($AS32&lt;=$AR32)*(1-([1]Arbejdstider!$C$86/24)+([1]Arbejdstider!$D$86/24))*24+(MIN(([1]Arbejdstider!$D$86/24),$AS32)-MIN(([1]Arbejdstider!$D$86/24),$AR32)+MAX(([1]Arbejdstider!$C$86/24),$AS32)-MAX(([1]Arbejdstider!$C$86/24),$AR32))*24)+IF(OR($H32=0,$I32=0),0,($I32&lt;=$H32)*(1-([1]Arbejdstider!$C$86/24)+([1]Arbejdstider!$D$86/24))*24+(MIN(([1]Arbejdstider!$D$86/24),$I32)-MIN(([1]Arbejdstider!$D$86/24),$H32)+MAX(([1]Arbejdstider!$C$86/24),$G32)-MAX(([1]Arbejdstider!$C$86/24),$H32))*24)),0.5),"")</f>
        <v>0</v>
      </c>
      <c r="BA32" s="122">
        <f t="shared" si="4"/>
        <v>0</v>
      </c>
      <c r="BB32" s="122">
        <f t="shared" si="5"/>
        <v>0</v>
      </c>
      <c r="BC32" s="122">
        <f t="shared" si="6"/>
        <v>0</v>
      </c>
      <c r="BD32" s="123"/>
      <c r="BE32" s="124"/>
      <c r="BF32" s="122">
        <f t="shared" si="7"/>
        <v>0</v>
      </c>
      <c r="BG32" s="121">
        <f t="shared" si="16"/>
        <v>0</v>
      </c>
      <c r="BH32" s="121">
        <f t="shared" si="8"/>
        <v>0</v>
      </c>
      <c r="BI32" s="121">
        <f t="shared" si="9"/>
        <v>0</v>
      </c>
      <c r="BJ32" s="121">
        <f t="shared" si="10"/>
        <v>0</v>
      </c>
      <c r="BK32" s="121">
        <f t="shared" si="11"/>
        <v>0</v>
      </c>
      <c r="BL32" s="121">
        <f t="shared" si="12"/>
        <v>0</v>
      </c>
      <c r="BM32" s="121">
        <f t="shared" si="13"/>
        <v>0</v>
      </c>
      <c r="BN32" s="121"/>
      <c r="BO32" s="125"/>
      <c r="BP32" s="126">
        <f>IF(OR(F32=0,G32=0),0,IF(AND(WEEKDAY(C32,2)=5,G32&lt;F32,G32&gt;(6/24)),(G32-MAX(F32,(6/24))+(F32&gt;G32))*24-7,IF(WEEKDAY(C32,2)=6,(G32-MAX(F32,(6/24))+(F32&gt;G32))*24,IF(WEEKDAY(C32,2)=7,IF(F32&gt;G32,([1]Arbejdstider!H$87-F32)*24,IF(F32&lt;G32,(G32-F32)*24)),0))))</f>
        <v>0</v>
      </c>
      <c r="BQ32" s="126">
        <f>IF(OR(H32=0,I32=0),0,IF(AND(WEEKDAY(C32,2)=5,I32&lt;H32,I32&gt;(6/24)),(I32-MAX(H32,(6/24))+(H32&gt;I32))*24-7,IF(WEEKDAY(C32,2)=6,(I32-MAX(H32,(6/24))+(H32&gt;I32))*24,IF(WEEKDAY(C32,2)=7,IF(H32&gt;I32,([1]Arbejdstider!H$87-H32)*24,IF(H32&lt;I32,(I32-H32)*24)),""))))</f>
        <v>0</v>
      </c>
      <c r="BR32" s="126"/>
      <c r="BS32" s="126"/>
      <c r="BT32" s="127"/>
      <c r="BU32" s="128">
        <f t="shared" si="14"/>
        <v>0</v>
      </c>
      <c r="BV32" s="129" t="str">
        <f t="shared" si="15"/>
        <v>Lørdag</v>
      </c>
      <c r="CF32" s="131"/>
      <c r="CG32" s="131"/>
      <c r="CP32" s="132"/>
    </row>
    <row r="33" spans="2:94" s="130" customFormat="1" x14ac:dyDescent="0.2">
      <c r="B33" s="106"/>
      <c r="C33" s="107">
        <f t="shared" si="17"/>
        <v>43464</v>
      </c>
      <c r="D33" s="107" t="str">
        <f t="shared" si="18"/>
        <v>Søndag</v>
      </c>
      <c r="E33" s="108" t="s">
        <v>46</v>
      </c>
      <c r="F33" s="109">
        <f>IF(OR(E33=""),"",VLOOKUP(E33,[1]Arbejdstider!$B$4:$AE$78,2,))</f>
        <v>0</v>
      </c>
      <c r="G33" s="109">
        <f>IF(OR(E33=""),"",VLOOKUP(E33,[1]Arbejdstider!$B$4:$AE$78,3,))</f>
        <v>0</v>
      </c>
      <c r="H33" s="109">
        <f>IF(OR(E33=""),"",VLOOKUP(E33,[1]Arbejdstider!$B$4:$AE$78,4,))</f>
        <v>0</v>
      </c>
      <c r="I33" s="109">
        <f>IF(OR(E33=""),"",VLOOKUP(E33,[1]Arbejdstider!$B$4:$AE$78,5,))</f>
        <v>0</v>
      </c>
      <c r="J33" s="110">
        <f>IF(OR(E33=""),"",VLOOKUP(E33,[1]Arbejdstider!$B$4:$AE$78,6,))</f>
        <v>0</v>
      </c>
      <c r="K33" s="110">
        <f>IF(OR(E33=""),"",VLOOKUP(E33,[1]Arbejdstider!$B$4:$AE$78,7,))</f>
        <v>0</v>
      </c>
      <c r="L33" s="111">
        <f>IF(OR(E33=""),"",VLOOKUP(E33,[1]Arbejdstider!$B$3:$AE$78,10,))</f>
        <v>0</v>
      </c>
      <c r="M33" s="111">
        <f>IF(OR(E33=""),"",VLOOKUP(E33,[1]Arbejdstider!$B$4:$AE$78,11,))</f>
        <v>0</v>
      </c>
      <c r="N33" s="109">
        <f>IF(OR(E33=""),"",VLOOKUP(E33,[1]Arbejdstider!$B$4:$AE$78,14,))</f>
        <v>0</v>
      </c>
      <c r="O33" s="109">
        <f>IF(OR(E33=""),"",VLOOKUP(E33,[1]Arbejdstider!$B$4:$AE$78,15,))</f>
        <v>0</v>
      </c>
      <c r="P33" s="109">
        <f>IF(OR(E33=""),"",VLOOKUP(E33,[1]Arbejdstider!$B$4:$AE$78,12,))</f>
        <v>0</v>
      </c>
      <c r="Q33" s="109">
        <f>IF(OR(E33=""),"",VLOOKUP(E33,[1]Arbejdstider!$B$4:$AE$78,13,))</f>
        <v>0</v>
      </c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>
        <f>IF(OR(E33=""),"",VLOOKUP(E33,[1]Arbejdstider!$B$4:$AE$78,16,))</f>
        <v>0</v>
      </c>
      <c r="AC33" s="112">
        <f>IF(OR(E33=""),"",VLOOKUP(E33,[1]Arbejdstider!$B$4:$AE$78,17,))</f>
        <v>0</v>
      </c>
      <c r="AD33" s="112">
        <f>IF(OR(E33=""),"",VLOOKUP(E33,[1]Arbejdstider!$B$4:$AE$78,18,))</f>
        <v>0</v>
      </c>
      <c r="AE33" s="112">
        <f>IF(OR(E33=""),"",VLOOKUP(E33,[1]Arbejdstider!$B$4:$AE$78,19,))</f>
        <v>0</v>
      </c>
      <c r="AF33" s="113">
        <f>IF(OR(E33=""),"",VLOOKUP(E33,[1]Arbejdstider!$B$4:$AE$78,20,))</f>
        <v>1</v>
      </c>
      <c r="AG33" s="109">
        <f>IF(OR(E33=""),"",VLOOKUP(E33,[1]Arbejdstider!$B$4:$AE$78,21,))</f>
        <v>1</v>
      </c>
      <c r="AH33" s="109">
        <f>IF(OR(E33=""),"",VLOOKUP(E33,[1]Arbejdstider!$B$4:$AE$78,22,))</f>
        <v>0</v>
      </c>
      <c r="AI33" s="109">
        <f>IF(OR(E33=""),"",VLOOKUP(E33,[1]Arbejdstider!$B$4:$AE$78,23,))</f>
        <v>0</v>
      </c>
      <c r="AJ33" s="114">
        <f>IF(OR(E33=""),"",VLOOKUP(E33,[1]Arbejdstider!$B$4:$AE$78,20,))</f>
        <v>1</v>
      </c>
      <c r="AK33" s="110">
        <f>IF(OR(E33=""),"",VLOOKUP(E33,[1]Arbejdstider!$B$4:$AE$78,21,))</f>
        <v>1</v>
      </c>
      <c r="AL33" s="115"/>
      <c r="AM33" s="115"/>
      <c r="AN33" s="115"/>
      <c r="AO33" s="115"/>
      <c r="AP33" s="115"/>
      <c r="AQ33" s="115"/>
      <c r="AR33" s="116"/>
      <c r="AS33" s="117"/>
      <c r="AT33" s="118">
        <f>IF(OR(E33=""),"",VLOOKUP(E33,[1]Arbejdstider!$B$4:$AE$78,24,))</f>
        <v>0</v>
      </c>
      <c r="AU33" s="113">
        <f>IF(OR(E33=""),"",VLOOKUP(E33,[1]Arbejdstider!$B$4:$AE$78,22,))</f>
        <v>0</v>
      </c>
      <c r="AV33" s="113">
        <f>IF(OR(E33=""),"",VLOOKUP(E33,[1]Arbejdstider!$B$4:$AE$78,23,))</f>
        <v>0</v>
      </c>
      <c r="AW33" s="119">
        <f t="shared" si="3"/>
        <v>0</v>
      </c>
      <c r="AX33" s="120">
        <f>IF(OR($F33="",$G33=""),0,((IF($G33-MAX($F33,([1]Arbejdstider!$C$84/24))+($G33&lt;$F33)&lt;0,0,$G33-MAX($F33,([1]Arbejdstider!$C$84/24))+($G33&lt;$F33)))*24)-((IF(($G33-MAX($F33,([1]Arbejdstider!$D$84/24))+($G33&lt;$F33))&lt;0,0,($G33-MAX($F33,([1]Arbejdstider!$D$84/24))+($G33&lt;$F33)))))*24)</f>
        <v>0</v>
      </c>
      <c r="AY33" s="121">
        <f>IF(OR($F33="",$G33=""),0,((IF($G33-MAX($F33,([1]Arbejdstider!$C$85/24))+($G33&lt;$F33)&lt;0,0,$G33-MAX($F33,([1]Arbejdstider!$C$85/24))+($G33&lt;$F33)))*24)-((IF(($G33-MAX($F33,([1]Arbejdstider!$D$85/24))+($G33&lt;$F33))&lt;0,0,($G33-MAX($F33,([1]Arbejdstider!$D$85/24))+($G33&lt;$F33)))))*24)-IF(OR($AR33="",$AS33=""),0,((IF($AS33-MAX($AR33,([1]Arbejdstider!$C$85/24))+($AS33&lt;$AR33)&lt;0,0,$AS33-MAX($AR33,([1]Arbejdstider!$C$85/24))+($AS33&lt;$AR33)))*24)-((IF(($AS33-MAX($AR33,([1]Arbejdstider!$D$85/24))+($AS33&lt;$AR33))&lt;0,0,($AS33-MAX($AR33,([1]Arbejdstider!$D$85/24))+($AS33&lt;$AR33)))))*24)</f>
        <v>0</v>
      </c>
      <c r="AZ33" s="121">
        <f>IFERROR(CEILING(IF(E33="","",IF(OR($F33=0,$G33=0),0,($G33&lt;=$F33)*(1-([1]Arbejdstider!$C$86/24)+([1]Arbejdstider!$D$86/24))*24+(MIN(([1]Arbejdstider!$D$86/24),$G33)-MIN(([1]Arbejdstider!$D$86/24),$F33)+MAX(([1]Arbejdstider!$C$86/24),$G33)-MAX(([1]Arbejdstider!$C$86/24),$F33))*24)-IF(OR($AR33=0,$AS33=0),0,($AS33&lt;=$AR33)*(1-([1]Arbejdstider!$C$86/24)+([1]Arbejdstider!$D$86/24))*24+(MIN(([1]Arbejdstider!$D$86/24),$AS33)-MIN(([1]Arbejdstider!$D$86/24),$AR33)+MAX(([1]Arbejdstider!$C$86/24),$AS33)-MAX(([1]Arbejdstider!$C$86/24),$AR33))*24)+IF(OR($H33=0,$I33=0),0,($I33&lt;=$H33)*(1-([1]Arbejdstider!$C$86/24)+([1]Arbejdstider!$D$86/24))*24+(MIN(([1]Arbejdstider!$D$86/24),$I33)-MIN(([1]Arbejdstider!$D$86/24),$H33)+MAX(([1]Arbejdstider!$C$86/24),$G33)-MAX(([1]Arbejdstider!$C$86/24),$H33))*24)),0.5),"")</f>
        <v>0</v>
      </c>
      <c r="BA33" s="122">
        <f t="shared" si="4"/>
        <v>0</v>
      </c>
      <c r="BB33" s="122">
        <f t="shared" si="5"/>
        <v>0</v>
      </c>
      <c r="BC33" s="122">
        <f t="shared" si="6"/>
        <v>0</v>
      </c>
      <c r="BD33" s="123"/>
      <c r="BE33" s="124"/>
      <c r="BF33" s="122">
        <f t="shared" si="7"/>
        <v>0</v>
      </c>
      <c r="BG33" s="121">
        <f t="shared" si="16"/>
        <v>0</v>
      </c>
      <c r="BH33" s="121">
        <f t="shared" si="8"/>
        <v>0</v>
      </c>
      <c r="BI33" s="121">
        <f t="shared" si="9"/>
        <v>0</v>
      </c>
      <c r="BJ33" s="121">
        <f t="shared" si="10"/>
        <v>0</v>
      </c>
      <c r="BK33" s="121">
        <f t="shared" si="11"/>
        <v>0</v>
      </c>
      <c r="BL33" s="121">
        <f t="shared" si="12"/>
        <v>0</v>
      </c>
      <c r="BM33" s="121">
        <f t="shared" si="13"/>
        <v>0</v>
      </c>
      <c r="BN33" s="121"/>
      <c r="BO33" s="125"/>
      <c r="BP33" s="126">
        <f>IF(OR(F33=0,G33=0),0,IF(AND(WEEKDAY(C33,2)=5,G33&lt;F33,G33&gt;(6/24)),(G33-MAX(F33,(6/24))+(F33&gt;G33))*24-7,IF(WEEKDAY(C33,2)=6,(G33-MAX(F33,(6/24))+(F33&gt;G33))*24,IF(WEEKDAY(C33,2)=7,IF(F33&gt;G33,([1]Arbejdstider!H$87-F33)*24,IF(F33&lt;G33,(G33-F33)*24)),0))))</f>
        <v>0</v>
      </c>
      <c r="BQ33" s="126">
        <f>IF(OR(H33=0,I33=0),0,IF(AND(WEEKDAY(C33,2)=5,I33&lt;H33,I33&gt;(6/24)),(I33-MAX(H33,(6/24))+(H33&gt;I33))*24-7,IF(WEEKDAY(C33,2)=6,(I33-MAX(H33,(6/24))+(H33&gt;I33))*24,IF(WEEKDAY(C33,2)=7,IF(H33&gt;I33,([1]Arbejdstider!H$87-H33)*24,IF(H33&lt;I33,(I33-H33)*24)),""))))</f>
        <v>0</v>
      </c>
      <c r="BR33" s="126"/>
      <c r="BS33" s="126"/>
      <c r="BT33" s="127"/>
      <c r="BU33" s="128">
        <f t="shared" si="14"/>
        <v>0</v>
      </c>
      <c r="BV33" s="129" t="str">
        <f t="shared" si="15"/>
        <v>Søndag</v>
      </c>
      <c r="CF33" s="131"/>
      <c r="CG33" s="131"/>
      <c r="CP33" s="132"/>
    </row>
    <row r="34" spans="2:94" s="130" customFormat="1" ht="11.25" customHeight="1" x14ac:dyDescent="0.2">
      <c r="B34" s="106"/>
      <c r="C34" s="107">
        <f t="shared" si="17"/>
        <v>43465</v>
      </c>
      <c r="D34" s="107" t="str">
        <f t="shared" si="18"/>
        <v>Mandag</v>
      </c>
      <c r="E34" s="108" t="s">
        <v>52</v>
      </c>
      <c r="F34" s="109">
        <f>IF(OR(E34=""),"",VLOOKUP(E34,[1]Arbejdstider!$B$4:$AE$78,2,))</f>
        <v>0.29166666666666669</v>
      </c>
      <c r="G34" s="109">
        <f>IF(OR(E34=""),"",VLOOKUP(E34,[1]Arbejdstider!$B$4:$AE$78,3,))</f>
        <v>0.63541666666666663</v>
      </c>
      <c r="H34" s="109">
        <f>IF(OR(E34=""),"",VLOOKUP(E34,[1]Arbejdstider!$B$4:$AE$78,4,))</f>
        <v>0</v>
      </c>
      <c r="I34" s="109">
        <f>IF(OR(E34=""),"",VLOOKUP(E34,[1]Arbejdstider!$B$4:$AE$78,5,))</f>
        <v>0</v>
      </c>
      <c r="J34" s="110">
        <f>IF(OR(E34=""),"",VLOOKUP(E34,[1]Arbejdstider!$B$4:$AE$78,6,))</f>
        <v>0</v>
      </c>
      <c r="K34" s="110">
        <f>IF(OR(E34=""),"",VLOOKUP(E34,[1]Arbejdstider!$B$4:$AE$78,7,))</f>
        <v>0</v>
      </c>
      <c r="L34" s="111">
        <f>IF(OR(E34=""),"",VLOOKUP(E34,[1]Arbejdstider!$B$3:$AE$78,10,))</f>
        <v>0</v>
      </c>
      <c r="M34" s="111">
        <f>IF(OR(E34=""),"",VLOOKUP(E34,[1]Arbejdstider!$B$4:$AE$78,11,))</f>
        <v>0</v>
      </c>
      <c r="N34" s="109">
        <f>IF(OR(E34=""),"",VLOOKUP(E34,[1]Arbejdstider!$B$4:$AE$78,14,))</f>
        <v>0</v>
      </c>
      <c r="O34" s="109">
        <f>IF(OR(E34=""),"",VLOOKUP(E34,[1]Arbejdstider!$B$4:$AE$78,15,))</f>
        <v>0</v>
      </c>
      <c r="P34" s="109">
        <f>IF(OR(E34=""),"",VLOOKUP(E34,[1]Arbejdstider!$B$4:$AE$78,12,))</f>
        <v>0</v>
      </c>
      <c r="Q34" s="109">
        <f>IF(OR(E34=""),"",VLOOKUP(E34,[1]Arbejdstider!$B$4:$AE$78,13,))</f>
        <v>0</v>
      </c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>
        <f>IF(OR(E34=""),"",VLOOKUP(E34,[1]Arbejdstider!$B$4:$AE$78,16,))</f>
        <v>0</v>
      </c>
      <c r="AC34" s="112">
        <f>IF(OR(E34=""),"",VLOOKUP(E34,[1]Arbejdstider!$B$4:$AE$78,17,))</f>
        <v>0</v>
      </c>
      <c r="AD34" s="112">
        <f>IF(OR(E34=""),"",VLOOKUP(E34,[1]Arbejdstider!$B$4:$AE$78,18,))</f>
        <v>0</v>
      </c>
      <c r="AE34" s="112">
        <f>IF(OR(E34=""),"",VLOOKUP(E34,[1]Arbejdstider!$B$4:$AE$78,19,))</f>
        <v>0</v>
      </c>
      <c r="AF34" s="113">
        <f>IF(OR(E34=""),"",VLOOKUP(E34,[1]Arbejdstider!$B$4:$AE$78,20,))</f>
        <v>1</v>
      </c>
      <c r="AG34" s="109">
        <f>IF(OR(E34=""),"",VLOOKUP(E34,[1]Arbejdstider!$B$4:$AE$78,21,))</f>
        <v>0.29166666666666669</v>
      </c>
      <c r="AH34" s="109">
        <f>IF(OR(E34=""),"",VLOOKUP(E34,[1]Arbejdstider!$B$4:$AE$78,22,))</f>
        <v>0.63541666666666663</v>
      </c>
      <c r="AI34" s="109">
        <f>IF(OR(E34=""),"",VLOOKUP(E34,[1]Arbejdstider!$B$4:$AE$78,23,))</f>
        <v>1</v>
      </c>
      <c r="AJ34" s="114">
        <f>IF(OR(E34=""),"",VLOOKUP(E34,[1]Arbejdstider!$B$4:$AE$78,20,))</f>
        <v>1</v>
      </c>
      <c r="AK34" s="110">
        <f>IF(OR(E34=""),"",VLOOKUP(E34,[1]Arbejdstider!$B$4:$AE$78,21,))</f>
        <v>0.29166666666666669</v>
      </c>
      <c r="AL34" s="115"/>
      <c r="AM34" s="115"/>
      <c r="AN34" s="115"/>
      <c r="AO34" s="115"/>
      <c r="AP34" s="115"/>
      <c r="AQ34" s="115"/>
      <c r="AR34" s="116"/>
      <c r="AS34" s="117"/>
      <c r="AT34" s="118">
        <f>IF(OR(E34=""),"",VLOOKUP(E34,[1]Arbejdstider!$B$4:$AE$78,24,))</f>
        <v>0.29166666666666674</v>
      </c>
      <c r="AU34" s="113">
        <f>IF(OR(E34=""),"",VLOOKUP(E34,[1]Arbejdstider!$B$4:$AE$78,22,))</f>
        <v>0.63541666666666663</v>
      </c>
      <c r="AV34" s="113">
        <f>IF(OR(E34=""),"",VLOOKUP(E34,[1]Arbejdstider!$B$4:$AE$78,23,))</f>
        <v>1</v>
      </c>
      <c r="AW34" s="119">
        <f t="shared" si="3"/>
        <v>0.34375</v>
      </c>
      <c r="AX34" s="120">
        <f>IF(OR($F34="",$G34=""),0,((IF($G34-MAX($F34,([1]Arbejdstider!$C$84/24))+($G34&lt;$F34)&lt;0,0,$G34-MAX($F34,([1]Arbejdstider!$C$84/24))+($G34&lt;$F34)))*24)-((IF(($G34-MAX($F34,([1]Arbejdstider!$D$84/24))+($G34&lt;$F34))&lt;0,0,($G34-MAX($F34,([1]Arbejdstider!$D$84/24))+($G34&lt;$F34)))))*24)</f>
        <v>8.2499999999999982</v>
      </c>
      <c r="AY34" s="121">
        <f>IF(OR($F34="",$G34=""),0,((IF($G34-MAX($F34,([1]Arbejdstider!$C$85/24))+($G34&lt;$F34)&lt;0,0,$G34-MAX($F34,([1]Arbejdstider!$C$85/24))+($G34&lt;$F34)))*24)-((IF(($G34-MAX($F34,([1]Arbejdstider!$D$85/24))+($G34&lt;$F34))&lt;0,0,($G34-MAX($F34,([1]Arbejdstider!$D$85/24))+($G34&lt;$F34)))))*24)-IF(OR($AR34="",$AS34=""),0,((IF($AS34-MAX($AR34,([1]Arbejdstider!$C$85/24))+($AS34&lt;$AR34)&lt;0,0,$AS34-MAX($AR34,([1]Arbejdstider!$C$85/24))+($AS34&lt;$AR34)))*24)-((IF(($AS34-MAX($AR34,([1]Arbejdstider!$D$85/24))+($AS34&lt;$AR34))&lt;0,0,($AS34-MAX($AR34,([1]Arbejdstider!$D$85/24))+($AS34&lt;$AR34)))))*24)</f>
        <v>0</v>
      </c>
      <c r="AZ34" s="121">
        <f>IFERROR(CEILING(IF(E34="","",IF(OR($F34=0,$G34=0),0,($G34&lt;=$F34)*(1-([1]Arbejdstider!$C$86/24)+([1]Arbejdstider!$D$86/24))*24+(MIN(([1]Arbejdstider!$D$86/24),$G34)-MIN(([1]Arbejdstider!$D$86/24),$F34)+MAX(([1]Arbejdstider!$C$86/24),$G34)-MAX(([1]Arbejdstider!$C$86/24),$F34))*24)-IF(OR($AR34=0,$AS34=0),0,($AS34&lt;=$AR34)*(1-([1]Arbejdstider!$C$86/24)+([1]Arbejdstider!$D$86/24))*24+(MIN(([1]Arbejdstider!$D$86/24),$AS34)-MIN(([1]Arbejdstider!$D$86/24),$AR34)+MAX(([1]Arbejdstider!$C$86/24),$AS34)-MAX(([1]Arbejdstider!$C$86/24),$AR34))*24)+IF(OR($H34=0,$I34=0),0,($I34&lt;=$H34)*(1-([1]Arbejdstider!$C$86/24)+([1]Arbejdstider!$D$86/24))*24+(MIN(([1]Arbejdstider!$D$86/24),$I34)-MIN(([1]Arbejdstider!$D$86/24),$H34)+MAX(([1]Arbejdstider!$C$86/24),$G34)-MAX(([1]Arbejdstider!$C$86/24),$H34))*24)),0.5),"")</f>
        <v>0</v>
      </c>
      <c r="BA34" s="122">
        <f t="shared" si="4"/>
        <v>0</v>
      </c>
      <c r="BB34" s="122">
        <f t="shared" si="5"/>
        <v>0</v>
      </c>
      <c r="BC34" s="122">
        <f t="shared" si="6"/>
        <v>0</v>
      </c>
      <c r="BD34" s="123"/>
      <c r="BE34" s="124"/>
      <c r="BF34" s="122">
        <f t="shared" si="7"/>
        <v>0</v>
      </c>
      <c r="BG34" s="121">
        <f t="shared" si="16"/>
        <v>0</v>
      </c>
      <c r="BH34" s="121">
        <f t="shared" si="8"/>
        <v>0</v>
      </c>
      <c r="BI34" s="121">
        <f t="shared" si="9"/>
        <v>0</v>
      </c>
      <c r="BJ34" s="121">
        <f t="shared" si="10"/>
        <v>0</v>
      </c>
      <c r="BK34" s="121">
        <f t="shared" si="11"/>
        <v>0</v>
      </c>
      <c r="BL34" s="121">
        <f t="shared" si="12"/>
        <v>0</v>
      </c>
      <c r="BM34" s="121">
        <f t="shared" si="13"/>
        <v>0</v>
      </c>
      <c r="BN34" s="121"/>
      <c r="BO34" s="125">
        <f>SUM(AW28:AW34)</f>
        <v>1.3395833333333333</v>
      </c>
      <c r="BP34" s="126">
        <f>IF(OR(F34=0,G34=0),0,IF(AND(WEEKDAY(C34,2)=5,G34&lt;F34,G34&gt;(6/24)),(G34-MAX(F34,(6/24))+(F34&gt;G34))*24-7,IF(WEEKDAY(C34,2)=6,(G34-MAX(F34,(6/24))+(F34&gt;G34))*24,IF(WEEKDAY(C34,2)=7,IF(F34&gt;G34,([1]Arbejdstider!H$87-F34)*24,IF(F34&lt;G34,(G34-F34)*24)),0))))</f>
        <v>0</v>
      </c>
      <c r="BQ34" s="126">
        <f>IF(OR(H34=0,I34=0),0,IF(AND(WEEKDAY(C34,2)=5,I34&lt;H34,I34&gt;(6/24)),(I34-MAX(H34,(6/24))+(H34&gt;I34))*24-7,IF(WEEKDAY(C34,2)=6,(I34-MAX(H34,(6/24))+(H34&gt;I34))*24,IF(WEEKDAY(C34,2)=7,IF(H34&gt;I34,([1]Arbejdstider!H$87-H34)*24,IF(H34&lt;I34,(I34-H34)*24)),""))))</f>
        <v>0</v>
      </c>
      <c r="BR34" s="126"/>
      <c r="BS34" s="126"/>
      <c r="BT34" s="127"/>
      <c r="BU34" s="128">
        <f t="shared" si="14"/>
        <v>0</v>
      </c>
      <c r="BV34" s="129" t="str">
        <f t="shared" si="15"/>
        <v>Mandag</v>
      </c>
      <c r="CF34" s="131"/>
      <c r="CG34" s="131"/>
      <c r="CP34" s="132"/>
    </row>
    <row r="35" spans="2:94" s="130" customFormat="1" x14ac:dyDescent="0.2">
      <c r="B35" s="106">
        <f>1</f>
        <v>1</v>
      </c>
      <c r="C35" s="107">
        <f t="shared" si="17"/>
        <v>43466</v>
      </c>
      <c r="D35" s="107" t="str">
        <f t="shared" si="18"/>
        <v>Tirsdag</v>
      </c>
      <c r="E35" s="108" t="s">
        <v>52</v>
      </c>
      <c r="F35" s="109">
        <f>IF(OR(E35=""),"",VLOOKUP(E35,[1]Arbejdstider!$B$4:$AE$78,2,))</f>
        <v>0.29166666666666669</v>
      </c>
      <c r="G35" s="109">
        <f>IF(OR(E35=""),"",VLOOKUP(E35,[1]Arbejdstider!$B$4:$AE$78,3,))</f>
        <v>0.63541666666666663</v>
      </c>
      <c r="H35" s="109">
        <f>IF(OR(E35=""),"",VLOOKUP(E35,[1]Arbejdstider!$B$4:$AE$78,4,))</f>
        <v>0</v>
      </c>
      <c r="I35" s="109">
        <f>IF(OR(E35=""),"",VLOOKUP(E35,[1]Arbejdstider!$B$4:$AE$78,5,))</f>
        <v>0</v>
      </c>
      <c r="J35" s="110">
        <f>IF(OR(E35=""),"",VLOOKUP(E35,[1]Arbejdstider!$B$4:$AE$78,6,))</f>
        <v>0</v>
      </c>
      <c r="K35" s="110">
        <f>IF(OR(E35=""),"",VLOOKUP(E35,[1]Arbejdstider!$B$4:$AE$78,7,))</f>
        <v>0</v>
      </c>
      <c r="L35" s="111">
        <f>IF(OR(E35=""),"",VLOOKUP(E35,[1]Arbejdstider!$B$3:$AE$78,10,))</f>
        <v>0</v>
      </c>
      <c r="M35" s="111">
        <f>IF(OR(E35=""),"",VLOOKUP(E35,[1]Arbejdstider!$B$4:$AE$78,11,))</f>
        <v>0</v>
      </c>
      <c r="N35" s="109">
        <f>IF(OR(E35=""),"",VLOOKUP(E35,[1]Arbejdstider!$B$4:$AE$78,14,))</f>
        <v>0</v>
      </c>
      <c r="O35" s="109">
        <f>IF(OR(E35=""),"",VLOOKUP(E35,[1]Arbejdstider!$B$4:$AE$78,15,))</f>
        <v>0</v>
      </c>
      <c r="P35" s="109">
        <f>IF(OR(E35=""),"",VLOOKUP(E35,[1]Arbejdstider!$B$4:$AE$78,12,))</f>
        <v>0</v>
      </c>
      <c r="Q35" s="109">
        <f>IF(OR(E35=""),"",VLOOKUP(E35,[1]Arbejdstider!$B$4:$AE$78,13,))</f>
        <v>0</v>
      </c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>
        <f>IF(OR(E35=""),"",VLOOKUP(E35,[1]Arbejdstider!$B$4:$AE$78,16,))</f>
        <v>0</v>
      </c>
      <c r="AC35" s="112">
        <f>IF(OR(E35=""),"",VLOOKUP(E35,[1]Arbejdstider!$B$4:$AE$78,17,))</f>
        <v>0</v>
      </c>
      <c r="AD35" s="112">
        <f>IF(OR(E35=""),"",VLOOKUP(E35,[1]Arbejdstider!$B$4:$AE$78,18,))</f>
        <v>0</v>
      </c>
      <c r="AE35" s="112">
        <f>IF(OR(E35=""),"",VLOOKUP(E35,[1]Arbejdstider!$B$4:$AE$78,19,))</f>
        <v>0</v>
      </c>
      <c r="AF35" s="113">
        <f>IF(OR(E35=""),"",VLOOKUP(E35,[1]Arbejdstider!$B$4:$AE$78,20,))</f>
        <v>1</v>
      </c>
      <c r="AG35" s="109">
        <f>IF(OR(E35=""),"",VLOOKUP(E35,[1]Arbejdstider!$B$4:$AE$78,21,))</f>
        <v>0.29166666666666669</v>
      </c>
      <c r="AH35" s="109">
        <f>IF(OR(E35=""),"",VLOOKUP(E35,[1]Arbejdstider!$B$4:$AE$78,22,))</f>
        <v>0.63541666666666663</v>
      </c>
      <c r="AI35" s="109">
        <f>IF(OR(E35=""),"",VLOOKUP(E35,[1]Arbejdstider!$B$4:$AE$78,23,))</f>
        <v>1</v>
      </c>
      <c r="AJ35" s="114">
        <f>IF(OR(E35=""),"",VLOOKUP(E35,[1]Arbejdstider!$B$4:$AE$78,20,))</f>
        <v>1</v>
      </c>
      <c r="AK35" s="110">
        <f>IF(OR(E35=""),"",VLOOKUP(E35,[1]Arbejdstider!$B$4:$AE$78,21,))</f>
        <v>0.29166666666666669</v>
      </c>
      <c r="AL35" s="115"/>
      <c r="AM35" s="115"/>
      <c r="AN35" s="115"/>
      <c r="AO35" s="115"/>
      <c r="AP35" s="115"/>
      <c r="AQ35" s="115"/>
      <c r="AR35" s="116"/>
      <c r="AS35" s="117"/>
      <c r="AT35" s="118">
        <f>IF(OR(E35=""),"",VLOOKUP(E35,[1]Arbejdstider!$B$4:$AE$78,24,))</f>
        <v>0.29166666666666674</v>
      </c>
      <c r="AU35" s="113">
        <f>IF(OR(E35=""),"",VLOOKUP(E35,[1]Arbejdstider!$B$4:$AE$78,22,))</f>
        <v>0.63541666666666663</v>
      </c>
      <c r="AV35" s="113">
        <f>IF(OR(E35=""),"",VLOOKUP(E35,[1]Arbejdstider!$B$4:$AE$78,23,))</f>
        <v>1</v>
      </c>
      <c r="AW35" s="119">
        <f t="shared" si="3"/>
        <v>0.34375</v>
      </c>
      <c r="AX35" s="120">
        <f>IF(OR($F35="",$G35=""),0,((IF($G35-MAX($F35,([1]Arbejdstider!$C$84/24))+($G35&lt;$F35)&lt;0,0,$G35-MAX($F35,([1]Arbejdstider!$C$84/24))+($G35&lt;$F35)))*24)-((IF(($G35-MAX($F35,([1]Arbejdstider!$D$84/24))+($G35&lt;$F35))&lt;0,0,($G35-MAX($F35,([1]Arbejdstider!$D$84/24))+($G35&lt;$F35)))))*24)</f>
        <v>8.2499999999999982</v>
      </c>
      <c r="AY35" s="121">
        <f>IF(OR($F35="",$G35=""),0,((IF($G35-MAX($F35,([1]Arbejdstider!$C$85/24))+($G35&lt;$F35)&lt;0,0,$G35-MAX($F35,([1]Arbejdstider!$C$85/24))+($G35&lt;$F35)))*24)-((IF(($G35-MAX($F35,([1]Arbejdstider!$D$85/24))+($G35&lt;$F35))&lt;0,0,($G35-MAX($F35,([1]Arbejdstider!$D$85/24))+($G35&lt;$F35)))))*24)-IF(OR($AR35="",$AS35=""),0,((IF($AS35-MAX($AR35,([1]Arbejdstider!$C$85/24))+($AS35&lt;$AR35)&lt;0,0,$AS35-MAX($AR35,([1]Arbejdstider!$C$85/24))+($AS35&lt;$AR35)))*24)-((IF(($AS35-MAX($AR35,([1]Arbejdstider!$D$85/24))+($AS35&lt;$AR35))&lt;0,0,($AS35-MAX($AR35,([1]Arbejdstider!$D$85/24))+($AS35&lt;$AR35)))))*24)</f>
        <v>0</v>
      </c>
      <c r="AZ35" s="121">
        <f>IFERROR(CEILING(IF(E35="","",IF(OR($F35=0,$G35=0),0,($G35&lt;=$F35)*(1-([1]Arbejdstider!$C$86/24)+([1]Arbejdstider!$D$86/24))*24+(MIN(([1]Arbejdstider!$D$86/24),$G35)-MIN(([1]Arbejdstider!$D$86/24),$F35)+MAX(([1]Arbejdstider!$C$86/24),$G35)-MAX(([1]Arbejdstider!$C$86/24),$F35))*24)-IF(OR($AR35=0,$AS35=0),0,($AS35&lt;=$AR35)*(1-([1]Arbejdstider!$C$86/24)+([1]Arbejdstider!$D$86/24))*24+(MIN(([1]Arbejdstider!$D$86/24),$AS35)-MIN(([1]Arbejdstider!$D$86/24),$AR35)+MAX(([1]Arbejdstider!$C$86/24),$AS35)-MAX(([1]Arbejdstider!$C$86/24),$AR35))*24)+IF(OR($H35=0,$I35=0),0,($I35&lt;=$H35)*(1-([1]Arbejdstider!$C$86/24)+([1]Arbejdstider!$D$86/24))*24+(MIN(([1]Arbejdstider!$D$86/24),$I35)-MIN(([1]Arbejdstider!$D$86/24),$H35)+MAX(([1]Arbejdstider!$C$86/24),$G35)-MAX(([1]Arbejdstider!$C$86/24),$H35))*24)),0.5),"")</f>
        <v>0</v>
      </c>
      <c r="BA35" s="122">
        <f t="shared" si="4"/>
        <v>0</v>
      </c>
      <c r="BB35" s="122">
        <f t="shared" si="5"/>
        <v>0</v>
      </c>
      <c r="BC35" s="122">
        <f t="shared" si="6"/>
        <v>0</v>
      </c>
      <c r="BD35" s="123"/>
      <c r="BE35" s="124"/>
      <c r="BF35" s="122">
        <f t="shared" si="7"/>
        <v>0</v>
      </c>
      <c r="BG35" s="121">
        <f t="shared" si="16"/>
        <v>0</v>
      </c>
      <c r="BH35" s="121">
        <f t="shared" si="8"/>
        <v>0</v>
      </c>
      <c r="BI35" s="121">
        <f t="shared" si="9"/>
        <v>0</v>
      </c>
      <c r="BJ35" s="121">
        <f t="shared" si="10"/>
        <v>0</v>
      </c>
      <c r="BK35" s="121">
        <f t="shared" si="11"/>
        <v>0</v>
      </c>
      <c r="BL35" s="121">
        <f t="shared" si="12"/>
        <v>0</v>
      </c>
      <c r="BM35" s="121">
        <f t="shared" si="13"/>
        <v>0</v>
      </c>
      <c r="BN35" s="121"/>
      <c r="BO35" s="125"/>
      <c r="BP35" s="126">
        <f>IF(OR(F35=0,G35=0),0,IF(AND(WEEKDAY(C35,2)=5,G35&lt;F35,G35&gt;(6/24)),(G35-MAX(F35,(6/24))+(F35&gt;G35))*24-7,IF(WEEKDAY(C35,2)=6,(G35-MAX(F35,(6/24))+(F35&gt;G35))*24,IF(WEEKDAY(C35,2)=7,IF(F35&gt;G35,([1]Arbejdstider!H$87-F35)*24,IF(F35&lt;G35,(G35-F35)*24)),0))))</f>
        <v>0</v>
      </c>
      <c r="BQ35" s="126">
        <f>IF(OR(H35=0,I35=0),0,IF(AND(WEEKDAY(C35,2)=5,I35&lt;H35,I35&gt;(6/24)),(I35-MAX(H35,(6/24))+(H35&gt;I35))*24-7,IF(WEEKDAY(C35,2)=6,(I35-MAX(H35,(6/24))+(H35&gt;I35))*24,IF(WEEKDAY(C35,2)=7,IF(H35&gt;I35,([1]Arbejdstider!H$87-H35)*24,IF(H35&lt;I35,(I35-H35)*24)),""))))</f>
        <v>0</v>
      </c>
      <c r="BR35" s="126"/>
      <c r="BS35" s="126"/>
      <c r="BT35" s="127"/>
      <c r="BU35" s="128">
        <f t="shared" si="14"/>
        <v>1</v>
      </c>
      <c r="BV35" s="129" t="str">
        <f t="shared" si="15"/>
        <v>Tirsdag</v>
      </c>
      <c r="CF35" s="131"/>
      <c r="CG35" s="131"/>
      <c r="CP35" s="132"/>
    </row>
    <row r="36" spans="2:94" s="130" customFormat="1" ht="11.25" customHeight="1" x14ac:dyDescent="0.2">
      <c r="B36" s="106"/>
      <c r="C36" s="107">
        <f t="shared" si="17"/>
        <v>43467</v>
      </c>
      <c r="D36" s="107" t="str">
        <f t="shared" si="18"/>
        <v>Onsdag</v>
      </c>
      <c r="E36" s="108" t="s">
        <v>52</v>
      </c>
      <c r="F36" s="109">
        <f>IF(OR(E36=""),"",VLOOKUP(E36,[1]Arbejdstider!$B$4:$AE$78,2,))</f>
        <v>0.29166666666666669</v>
      </c>
      <c r="G36" s="109">
        <f>IF(OR(E36=""),"",VLOOKUP(E36,[1]Arbejdstider!$B$4:$AE$78,3,))</f>
        <v>0.63541666666666663</v>
      </c>
      <c r="H36" s="109">
        <f>IF(OR(E36=""),"",VLOOKUP(E36,[1]Arbejdstider!$B$4:$AE$78,4,))</f>
        <v>0</v>
      </c>
      <c r="I36" s="109">
        <f>IF(OR(E36=""),"",VLOOKUP(E36,[1]Arbejdstider!$B$4:$AE$78,5,))</f>
        <v>0</v>
      </c>
      <c r="J36" s="110">
        <f>IF(OR(E36=""),"",VLOOKUP(E36,[1]Arbejdstider!$B$4:$AE$78,6,))</f>
        <v>0</v>
      </c>
      <c r="K36" s="110">
        <f>IF(OR(E36=""),"",VLOOKUP(E36,[1]Arbejdstider!$B$4:$AE$78,7,))</f>
        <v>0</v>
      </c>
      <c r="L36" s="111">
        <f>IF(OR(E36=""),"",VLOOKUP(E36,[1]Arbejdstider!$B$3:$AE$78,10,))</f>
        <v>0</v>
      </c>
      <c r="M36" s="111">
        <f>IF(OR(E36=""),"",VLOOKUP(E36,[1]Arbejdstider!$B$4:$AE$78,11,))</f>
        <v>0</v>
      </c>
      <c r="N36" s="109">
        <f>IF(OR(E36=""),"",VLOOKUP(E36,[1]Arbejdstider!$B$4:$AE$78,14,))</f>
        <v>0</v>
      </c>
      <c r="O36" s="109">
        <f>IF(OR(E36=""),"",VLOOKUP(E36,[1]Arbejdstider!$B$4:$AE$78,15,))</f>
        <v>0</v>
      </c>
      <c r="P36" s="109">
        <f>IF(OR(E36=""),"",VLOOKUP(E36,[1]Arbejdstider!$B$4:$AE$78,12,))</f>
        <v>0</v>
      </c>
      <c r="Q36" s="109">
        <f>IF(OR(E36=""),"",VLOOKUP(E36,[1]Arbejdstider!$B$4:$AE$78,13,))</f>
        <v>0</v>
      </c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>
        <f>IF(OR(E36=""),"",VLOOKUP(E36,[1]Arbejdstider!$B$4:$AE$78,16,))</f>
        <v>0</v>
      </c>
      <c r="AC36" s="112">
        <f>IF(OR(E36=""),"",VLOOKUP(E36,[1]Arbejdstider!$B$4:$AE$78,17,))</f>
        <v>0</v>
      </c>
      <c r="AD36" s="112">
        <f>IF(OR(E36=""),"",VLOOKUP(E36,[1]Arbejdstider!$B$4:$AE$78,18,))</f>
        <v>0</v>
      </c>
      <c r="AE36" s="112">
        <f>IF(OR(E36=""),"",VLOOKUP(E36,[1]Arbejdstider!$B$4:$AE$78,19,))</f>
        <v>0</v>
      </c>
      <c r="AF36" s="113">
        <f>IF(OR(E36=""),"",VLOOKUP(E36,[1]Arbejdstider!$B$4:$AE$78,20,))</f>
        <v>1</v>
      </c>
      <c r="AG36" s="109">
        <f>IF(OR(E36=""),"",VLOOKUP(E36,[1]Arbejdstider!$B$4:$AE$78,21,))</f>
        <v>0.29166666666666669</v>
      </c>
      <c r="AH36" s="109">
        <f>IF(OR(E36=""),"",VLOOKUP(E36,[1]Arbejdstider!$B$4:$AE$78,22,))</f>
        <v>0.63541666666666663</v>
      </c>
      <c r="AI36" s="109">
        <f>IF(OR(E36=""),"",VLOOKUP(E36,[1]Arbejdstider!$B$4:$AE$78,23,))</f>
        <v>1</v>
      </c>
      <c r="AJ36" s="114">
        <f>IF(OR(E36=""),"",VLOOKUP(E36,[1]Arbejdstider!$B$4:$AE$78,20,))</f>
        <v>1</v>
      </c>
      <c r="AK36" s="110">
        <f>IF(OR(E36=""),"",VLOOKUP(E36,[1]Arbejdstider!$B$4:$AE$78,21,))</f>
        <v>0.29166666666666669</v>
      </c>
      <c r="AL36" s="115"/>
      <c r="AM36" s="115"/>
      <c r="AN36" s="115"/>
      <c r="AO36" s="115"/>
      <c r="AP36" s="115"/>
      <c r="AQ36" s="115"/>
      <c r="AR36" s="116"/>
      <c r="AS36" s="117"/>
      <c r="AT36" s="118">
        <f>IF(OR(E36=""),"",VLOOKUP(E36,[1]Arbejdstider!$B$4:$AE$78,24,))</f>
        <v>0.29166666666666674</v>
      </c>
      <c r="AU36" s="113">
        <f>IF(OR(E36=""),"",VLOOKUP(E36,[1]Arbejdstider!$B$4:$AE$78,22,))</f>
        <v>0.63541666666666663</v>
      </c>
      <c r="AV36" s="113">
        <f>IF(OR(E36=""),"",VLOOKUP(E36,[1]Arbejdstider!$B$4:$AE$78,23,))</f>
        <v>1</v>
      </c>
      <c r="AW36" s="119">
        <f t="shared" si="3"/>
        <v>0.34375</v>
      </c>
      <c r="AX36" s="120">
        <f>IF(OR($F36="",$G36=""),0,((IF($G36-MAX($F36,([1]Arbejdstider!$C$84/24))+($G36&lt;$F36)&lt;0,0,$G36-MAX($F36,([1]Arbejdstider!$C$84/24))+($G36&lt;$F36)))*24)-((IF(($G36-MAX($F36,([1]Arbejdstider!$D$84/24))+($G36&lt;$F36))&lt;0,0,($G36-MAX($F36,([1]Arbejdstider!$D$84/24))+($G36&lt;$F36)))))*24)</f>
        <v>8.2499999999999982</v>
      </c>
      <c r="AY36" s="121">
        <f>IF(OR($F36="",$G36=""),0,((IF($G36-MAX($F36,([1]Arbejdstider!$C$85/24))+($G36&lt;$F36)&lt;0,0,$G36-MAX($F36,([1]Arbejdstider!$C$85/24))+($G36&lt;$F36)))*24)-((IF(($G36-MAX($F36,([1]Arbejdstider!$D$85/24))+($G36&lt;$F36))&lt;0,0,($G36-MAX($F36,([1]Arbejdstider!$D$85/24))+($G36&lt;$F36)))))*24)-IF(OR($AR36="",$AS36=""),0,((IF($AS36-MAX($AR36,([1]Arbejdstider!$C$85/24))+($AS36&lt;$AR36)&lt;0,0,$AS36-MAX($AR36,([1]Arbejdstider!$C$85/24))+($AS36&lt;$AR36)))*24)-((IF(($AS36-MAX($AR36,([1]Arbejdstider!$D$85/24))+($AS36&lt;$AR36))&lt;0,0,($AS36-MAX($AR36,([1]Arbejdstider!$D$85/24))+($AS36&lt;$AR36)))))*24)</f>
        <v>0</v>
      </c>
      <c r="AZ36" s="121">
        <f>IFERROR(CEILING(IF(E36="","",IF(OR($F36=0,$G36=0),0,($G36&lt;=$F36)*(1-([1]Arbejdstider!$C$86/24)+([1]Arbejdstider!$D$86/24))*24+(MIN(([1]Arbejdstider!$D$86/24),$G36)-MIN(([1]Arbejdstider!$D$86/24),$F36)+MAX(([1]Arbejdstider!$C$86/24),$G36)-MAX(([1]Arbejdstider!$C$86/24),$F36))*24)-IF(OR($AR36=0,$AS36=0),0,($AS36&lt;=$AR36)*(1-([1]Arbejdstider!$C$86/24)+([1]Arbejdstider!$D$86/24))*24+(MIN(([1]Arbejdstider!$D$86/24),$AS36)-MIN(([1]Arbejdstider!$D$86/24),$AR36)+MAX(([1]Arbejdstider!$C$86/24),$AS36)-MAX(([1]Arbejdstider!$C$86/24),$AR36))*24)+IF(OR($H36=0,$I36=0),0,($I36&lt;=$H36)*(1-([1]Arbejdstider!$C$86/24)+([1]Arbejdstider!$D$86/24))*24+(MIN(([1]Arbejdstider!$D$86/24),$I36)-MIN(([1]Arbejdstider!$D$86/24),$H36)+MAX(([1]Arbejdstider!$C$86/24),$G36)-MAX(([1]Arbejdstider!$C$86/24),$H36))*24)),0.5),"")</f>
        <v>0</v>
      </c>
      <c r="BA36" s="122">
        <f t="shared" si="4"/>
        <v>0</v>
      </c>
      <c r="BB36" s="122">
        <f t="shared" si="5"/>
        <v>0</v>
      </c>
      <c r="BC36" s="122">
        <f t="shared" si="6"/>
        <v>0</v>
      </c>
      <c r="BD36" s="123"/>
      <c r="BE36" s="124"/>
      <c r="BF36" s="122">
        <f t="shared" si="7"/>
        <v>0</v>
      </c>
      <c r="BG36" s="121">
        <f t="shared" si="16"/>
        <v>0</v>
      </c>
      <c r="BH36" s="121">
        <f t="shared" si="8"/>
        <v>0</v>
      </c>
      <c r="BI36" s="121">
        <f t="shared" si="9"/>
        <v>0</v>
      </c>
      <c r="BJ36" s="121">
        <f t="shared" si="10"/>
        <v>0</v>
      </c>
      <c r="BK36" s="121">
        <f t="shared" si="11"/>
        <v>0</v>
      </c>
      <c r="BL36" s="121">
        <f t="shared" si="12"/>
        <v>0</v>
      </c>
      <c r="BM36" s="121">
        <f t="shared" si="13"/>
        <v>0</v>
      </c>
      <c r="BN36" s="121"/>
      <c r="BO36" s="125"/>
      <c r="BP36" s="126">
        <f>IF(OR(F36=0,G36=0),0,IF(AND(WEEKDAY(C36,2)=5,G36&lt;F36,G36&gt;(6/24)),(G36-MAX(F36,(6/24))+(F36&gt;G36))*24-7,IF(WEEKDAY(C36,2)=6,(G36-MAX(F36,(6/24))+(F36&gt;G36))*24,IF(WEEKDAY(C36,2)=7,IF(F36&gt;G36,([1]Arbejdstider!H$87-F36)*24,IF(F36&lt;G36,(G36-F36)*24)),0))))</f>
        <v>0</v>
      </c>
      <c r="BQ36" s="126">
        <f>IF(OR(H36=0,I36=0),0,IF(AND(WEEKDAY(C36,2)=5,I36&lt;H36,I36&gt;(6/24)),(I36-MAX(H36,(6/24))+(H36&gt;I36))*24-7,IF(WEEKDAY(C36,2)=6,(I36-MAX(H36,(6/24))+(H36&gt;I36))*24,IF(WEEKDAY(C36,2)=7,IF(H36&gt;I36,([1]Arbejdstider!H$87-H36)*24,IF(H36&lt;I36,(I36-H36)*24)),""))))</f>
        <v>0</v>
      </c>
      <c r="BR36" s="126"/>
      <c r="BS36" s="126"/>
      <c r="BT36" s="127"/>
      <c r="BU36" s="128">
        <f t="shared" si="14"/>
        <v>0</v>
      </c>
      <c r="BV36" s="129" t="str">
        <f t="shared" si="15"/>
        <v>Onsdag</v>
      </c>
      <c r="CF36" s="131"/>
      <c r="CG36" s="131"/>
      <c r="CP36" s="132"/>
    </row>
    <row r="37" spans="2:94" s="130" customFormat="1" x14ac:dyDescent="0.2">
      <c r="B37" s="106"/>
      <c r="C37" s="107">
        <f t="shared" si="17"/>
        <v>43468</v>
      </c>
      <c r="D37" s="107" t="str">
        <f t="shared" si="18"/>
        <v>Torsdag</v>
      </c>
      <c r="E37" s="108" t="s">
        <v>52</v>
      </c>
      <c r="F37" s="109">
        <f>IF(OR(E37=""),"",VLOOKUP(E37,[1]Arbejdstider!$B$4:$AE$78,2,))</f>
        <v>0.29166666666666669</v>
      </c>
      <c r="G37" s="109">
        <f>IF(OR(E37=""),"",VLOOKUP(E37,[1]Arbejdstider!$B$4:$AE$78,3,))</f>
        <v>0.63541666666666663</v>
      </c>
      <c r="H37" s="109">
        <f>IF(OR(E37=""),"",VLOOKUP(E37,[1]Arbejdstider!$B$4:$AE$78,4,))</f>
        <v>0</v>
      </c>
      <c r="I37" s="109">
        <f>IF(OR(E37=""),"",VLOOKUP(E37,[1]Arbejdstider!$B$4:$AE$78,5,))</f>
        <v>0</v>
      </c>
      <c r="J37" s="110">
        <f>IF(OR(E37=""),"",VLOOKUP(E37,[1]Arbejdstider!$B$4:$AE$78,6,))</f>
        <v>0</v>
      </c>
      <c r="K37" s="110">
        <f>IF(OR(E37=""),"",VLOOKUP(E37,[1]Arbejdstider!$B$4:$AE$78,7,))</f>
        <v>0</v>
      </c>
      <c r="L37" s="111">
        <f>IF(OR(E37=""),"",VLOOKUP(E37,[1]Arbejdstider!$B$3:$AE$78,10,))</f>
        <v>0</v>
      </c>
      <c r="M37" s="111">
        <f>IF(OR(E37=""),"",VLOOKUP(E37,[1]Arbejdstider!$B$4:$AE$78,11,))</f>
        <v>0</v>
      </c>
      <c r="N37" s="109">
        <f>IF(OR(E37=""),"",VLOOKUP(E37,[1]Arbejdstider!$B$4:$AE$78,14,))</f>
        <v>0</v>
      </c>
      <c r="O37" s="109">
        <f>IF(OR(E37=""),"",VLOOKUP(E37,[1]Arbejdstider!$B$4:$AE$78,15,))</f>
        <v>0</v>
      </c>
      <c r="P37" s="109">
        <f>IF(OR(E37=""),"",VLOOKUP(E37,[1]Arbejdstider!$B$4:$AE$78,12,))</f>
        <v>0</v>
      </c>
      <c r="Q37" s="109">
        <f>IF(OR(E37=""),"",VLOOKUP(E37,[1]Arbejdstider!$B$4:$AE$78,13,))</f>
        <v>0</v>
      </c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>
        <f>IF(OR(E37=""),"",VLOOKUP(E37,[1]Arbejdstider!$B$4:$AE$78,16,))</f>
        <v>0</v>
      </c>
      <c r="AC37" s="112">
        <f>IF(OR(E37=""),"",VLOOKUP(E37,[1]Arbejdstider!$B$4:$AE$78,17,))</f>
        <v>0</v>
      </c>
      <c r="AD37" s="112">
        <f>IF(OR(E37=""),"",VLOOKUP(E37,[1]Arbejdstider!$B$4:$AE$78,18,))</f>
        <v>0</v>
      </c>
      <c r="AE37" s="112">
        <f>IF(OR(E37=""),"",VLOOKUP(E37,[1]Arbejdstider!$B$4:$AE$78,19,))</f>
        <v>0</v>
      </c>
      <c r="AF37" s="113">
        <f>IF(OR(E37=""),"",VLOOKUP(E37,[1]Arbejdstider!$B$4:$AE$78,20,))</f>
        <v>1</v>
      </c>
      <c r="AG37" s="109">
        <f>IF(OR(E37=""),"",VLOOKUP(E37,[1]Arbejdstider!$B$4:$AE$78,21,))</f>
        <v>0.29166666666666669</v>
      </c>
      <c r="AH37" s="109">
        <f>IF(OR(E37=""),"",VLOOKUP(E37,[1]Arbejdstider!$B$4:$AE$78,22,))</f>
        <v>0.63541666666666663</v>
      </c>
      <c r="AI37" s="109">
        <f>IF(OR(E37=""),"",VLOOKUP(E37,[1]Arbejdstider!$B$4:$AE$78,23,))</f>
        <v>1</v>
      </c>
      <c r="AJ37" s="114">
        <f>IF(OR(E37=""),"",VLOOKUP(E37,[1]Arbejdstider!$B$4:$AE$78,20,))</f>
        <v>1</v>
      </c>
      <c r="AK37" s="110">
        <f>IF(OR(E37=""),"",VLOOKUP(E37,[1]Arbejdstider!$B$4:$AE$78,21,))</f>
        <v>0.29166666666666669</v>
      </c>
      <c r="AL37" s="115"/>
      <c r="AM37" s="115"/>
      <c r="AN37" s="115"/>
      <c r="AO37" s="115"/>
      <c r="AP37" s="115"/>
      <c r="AQ37" s="115"/>
      <c r="AR37" s="116"/>
      <c r="AS37" s="117"/>
      <c r="AT37" s="118">
        <f>IF(OR(E37=""),"",VLOOKUP(E37,[1]Arbejdstider!$B$4:$AE$78,24,))</f>
        <v>0.29166666666666674</v>
      </c>
      <c r="AU37" s="113">
        <f>IF(OR(E37=""),"",VLOOKUP(E37,[1]Arbejdstider!$B$4:$AE$78,22,))</f>
        <v>0.63541666666666663</v>
      </c>
      <c r="AV37" s="113">
        <f>IF(OR(E37=""),"",VLOOKUP(E37,[1]Arbejdstider!$B$4:$AE$78,23,))</f>
        <v>1</v>
      </c>
      <c r="AW37" s="119">
        <f t="shared" si="3"/>
        <v>0.34375</v>
      </c>
      <c r="AX37" s="120">
        <f>IF(OR($F37="",$G37=""),0,((IF($G37-MAX($F37,([1]Arbejdstider!$C$84/24))+($G37&lt;$F37)&lt;0,0,$G37-MAX($F37,([1]Arbejdstider!$C$84/24))+($G37&lt;$F37)))*24)-((IF(($G37-MAX($F37,([1]Arbejdstider!$D$84/24))+($G37&lt;$F37))&lt;0,0,($G37-MAX($F37,([1]Arbejdstider!$D$84/24))+($G37&lt;$F37)))))*24)</f>
        <v>8.2499999999999982</v>
      </c>
      <c r="AY37" s="121">
        <f>IF(OR($F37="",$G37=""),0,((IF($G37-MAX($F37,([1]Arbejdstider!$C$85/24))+($G37&lt;$F37)&lt;0,0,$G37-MAX($F37,([1]Arbejdstider!$C$85/24))+($G37&lt;$F37)))*24)-((IF(($G37-MAX($F37,([1]Arbejdstider!$D$85/24))+($G37&lt;$F37))&lt;0,0,($G37-MAX($F37,([1]Arbejdstider!$D$85/24))+($G37&lt;$F37)))))*24)-IF(OR($AR37="",$AS37=""),0,((IF($AS37-MAX($AR37,([1]Arbejdstider!$C$85/24))+($AS37&lt;$AR37)&lt;0,0,$AS37-MAX($AR37,([1]Arbejdstider!$C$85/24))+($AS37&lt;$AR37)))*24)-((IF(($AS37-MAX($AR37,([1]Arbejdstider!$D$85/24))+($AS37&lt;$AR37))&lt;0,0,($AS37-MAX($AR37,([1]Arbejdstider!$D$85/24))+($AS37&lt;$AR37)))))*24)</f>
        <v>0</v>
      </c>
      <c r="AZ37" s="121">
        <f>IFERROR(CEILING(IF(E37="","",IF(OR($F37=0,$G37=0),0,($G37&lt;=$F37)*(1-([1]Arbejdstider!$C$86/24)+([1]Arbejdstider!$D$86/24))*24+(MIN(([1]Arbejdstider!$D$86/24),$G37)-MIN(([1]Arbejdstider!$D$86/24),$F37)+MAX(([1]Arbejdstider!$C$86/24),$G37)-MAX(([1]Arbejdstider!$C$86/24),$F37))*24)-IF(OR($AR37=0,$AS37=0),0,($AS37&lt;=$AR37)*(1-([1]Arbejdstider!$C$86/24)+([1]Arbejdstider!$D$86/24))*24+(MIN(([1]Arbejdstider!$D$86/24),$AS37)-MIN(([1]Arbejdstider!$D$86/24),$AR37)+MAX(([1]Arbejdstider!$C$86/24),$AS37)-MAX(([1]Arbejdstider!$C$86/24),$AR37))*24)+IF(OR($H37=0,$I37=0),0,($I37&lt;=$H37)*(1-([1]Arbejdstider!$C$86/24)+([1]Arbejdstider!$D$86/24))*24+(MIN(([1]Arbejdstider!$D$86/24),$I37)-MIN(([1]Arbejdstider!$D$86/24),$H37)+MAX(([1]Arbejdstider!$C$86/24),$G37)-MAX(([1]Arbejdstider!$C$86/24),$H37))*24)),0.5),"")</f>
        <v>0</v>
      </c>
      <c r="BA37" s="122">
        <f t="shared" si="4"/>
        <v>0</v>
      </c>
      <c r="BB37" s="122">
        <f t="shared" si="5"/>
        <v>0</v>
      </c>
      <c r="BC37" s="122">
        <f t="shared" si="6"/>
        <v>0</v>
      </c>
      <c r="BD37" s="123"/>
      <c r="BE37" s="124"/>
      <c r="BF37" s="122">
        <f t="shared" si="7"/>
        <v>0</v>
      </c>
      <c r="BG37" s="121">
        <f t="shared" si="16"/>
        <v>0</v>
      </c>
      <c r="BH37" s="121">
        <f t="shared" si="8"/>
        <v>0</v>
      </c>
      <c r="BI37" s="121">
        <f t="shared" si="9"/>
        <v>0</v>
      </c>
      <c r="BJ37" s="121">
        <f t="shared" si="10"/>
        <v>0</v>
      </c>
      <c r="BK37" s="121">
        <f t="shared" si="11"/>
        <v>0</v>
      </c>
      <c r="BL37" s="121">
        <f t="shared" si="12"/>
        <v>0</v>
      </c>
      <c r="BM37" s="121">
        <f t="shared" si="13"/>
        <v>0</v>
      </c>
      <c r="BN37" s="121"/>
      <c r="BO37" s="125"/>
      <c r="BP37" s="126">
        <f>IF(OR(F37=0,G37=0),0,IF(AND(WEEKDAY(C37,2)=5,G37&lt;F37,G37&gt;(6/24)),(G37-MAX(F37,(6/24))+(F37&gt;G37))*24-7,IF(WEEKDAY(C37,2)=6,(G37-MAX(F37,(6/24))+(F37&gt;G37))*24,IF(WEEKDAY(C37,2)=7,IF(F37&gt;G37,([1]Arbejdstider!H$87-F37)*24,IF(F37&lt;G37,(G37-F37)*24)),0))))</f>
        <v>0</v>
      </c>
      <c r="BQ37" s="126">
        <f>IF(OR(H37=0,I37=0),0,IF(AND(WEEKDAY(C37,2)=5,I37&lt;H37,I37&gt;(6/24)),(I37-MAX(H37,(6/24))+(H37&gt;I37))*24-7,IF(WEEKDAY(C37,2)=6,(I37-MAX(H37,(6/24))+(H37&gt;I37))*24,IF(WEEKDAY(C37,2)=7,IF(H37&gt;I37,([1]Arbejdstider!H$87-H37)*24,IF(H37&lt;I37,(I37-H37)*24)),""))))</f>
        <v>0</v>
      </c>
      <c r="BR37" s="126"/>
      <c r="BS37" s="126"/>
      <c r="BT37" s="127"/>
      <c r="BU37" s="128">
        <f t="shared" si="14"/>
        <v>0</v>
      </c>
      <c r="BV37" s="129" t="str">
        <f t="shared" si="15"/>
        <v>Torsdag</v>
      </c>
      <c r="CF37" s="131"/>
      <c r="CG37" s="131"/>
      <c r="CP37" s="132"/>
    </row>
    <row r="38" spans="2:94" s="130" customFormat="1" ht="11.25" customHeight="1" x14ac:dyDescent="0.2">
      <c r="B38" s="106"/>
      <c r="C38" s="107">
        <f t="shared" si="17"/>
        <v>43469</v>
      </c>
      <c r="D38" s="107" t="str">
        <f t="shared" si="18"/>
        <v>Fredag</v>
      </c>
      <c r="E38" s="108" t="s">
        <v>57</v>
      </c>
      <c r="F38" s="109">
        <f>IF(OR(E38=""),"",VLOOKUP(E38,[1]Arbejdstider!$B$4:$AE$78,2,))</f>
        <v>0.33333333333333331</v>
      </c>
      <c r="G38" s="109">
        <f>IF(OR(E38=""),"",VLOOKUP(E38,[1]Arbejdstider!$B$4:$AE$78,3,))</f>
        <v>0.66666666666666663</v>
      </c>
      <c r="H38" s="109">
        <f>IF(OR(E38=""),"",VLOOKUP(E38,[1]Arbejdstider!$B$4:$AE$78,4,))</f>
        <v>0</v>
      </c>
      <c r="I38" s="109">
        <f>IF(OR(E38=""),"",VLOOKUP(E38,[1]Arbejdstider!$B$4:$AE$78,5,))</f>
        <v>0</v>
      </c>
      <c r="J38" s="110">
        <f>IF(OR(E38=""),"",VLOOKUP(E38,[1]Arbejdstider!$B$4:$AE$78,6,))</f>
        <v>0</v>
      </c>
      <c r="K38" s="110">
        <f>IF(OR(E38=""),"",VLOOKUP(E38,[1]Arbejdstider!$B$4:$AE$78,7,))</f>
        <v>0</v>
      </c>
      <c r="L38" s="111">
        <f>IF(OR(E38=""),"",VLOOKUP(E38,[1]Arbejdstider!$B$3:$AE$78,10,))</f>
        <v>0</v>
      </c>
      <c r="M38" s="111">
        <f>IF(OR(E38=""),"",VLOOKUP(E38,[1]Arbejdstider!$B$4:$AE$78,11,))</f>
        <v>0</v>
      </c>
      <c r="N38" s="109">
        <f>IF(OR(E38=""),"",VLOOKUP(E38,[1]Arbejdstider!$B$4:$AE$78,14,))</f>
        <v>0</v>
      </c>
      <c r="O38" s="109">
        <f>IF(OR(E38=""),"",VLOOKUP(E38,[1]Arbejdstider!$B$4:$AE$78,15,))</f>
        <v>0</v>
      </c>
      <c r="P38" s="109">
        <f>IF(OR(E38=""),"",VLOOKUP(E38,[1]Arbejdstider!$B$4:$AE$78,12,))</f>
        <v>0</v>
      </c>
      <c r="Q38" s="109">
        <f>IF(OR(E38=""),"",VLOOKUP(E38,[1]Arbejdstider!$B$4:$AE$78,13,))</f>
        <v>0</v>
      </c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>
        <f>IF(OR(E38=""),"",VLOOKUP(E38,[1]Arbejdstider!$B$4:$AE$78,16,))</f>
        <v>0</v>
      </c>
      <c r="AC38" s="112">
        <f>IF(OR(E38=""),"",VLOOKUP(E38,[1]Arbejdstider!$B$4:$AE$78,17,))</f>
        <v>0</v>
      </c>
      <c r="AD38" s="112">
        <f>IF(OR(E38=""),"",VLOOKUP(E38,[1]Arbejdstider!$B$4:$AE$78,18,))</f>
        <v>0</v>
      </c>
      <c r="AE38" s="112">
        <f>IF(OR(E38=""),"",VLOOKUP(E38,[1]Arbejdstider!$B$4:$AE$78,19,))</f>
        <v>0</v>
      </c>
      <c r="AF38" s="113">
        <f>IF(OR(E38=""),"",VLOOKUP(E38,[1]Arbejdstider!$B$4:$AE$78,20,))</f>
        <v>1</v>
      </c>
      <c r="AG38" s="109">
        <f>IF(OR(E38=""),"",VLOOKUP(E38,[1]Arbejdstider!$B$4:$AE$78,21,))</f>
        <v>0.33333333333333331</v>
      </c>
      <c r="AH38" s="109">
        <f>IF(OR(E38=""),"",VLOOKUP(E38,[1]Arbejdstider!$B$4:$AE$78,22,))</f>
        <v>0.66666666666666663</v>
      </c>
      <c r="AI38" s="109">
        <f>IF(OR(E38=""),"",VLOOKUP(E38,[1]Arbejdstider!$B$4:$AE$78,23,))</f>
        <v>1</v>
      </c>
      <c r="AJ38" s="114">
        <f>IF(OR(E38=""),"",VLOOKUP(E38,[1]Arbejdstider!$B$4:$AE$78,20,))</f>
        <v>1</v>
      </c>
      <c r="AK38" s="110">
        <f>IF(OR(E38=""),"",VLOOKUP(E38,[1]Arbejdstider!$B$4:$AE$78,21,))</f>
        <v>0.33333333333333331</v>
      </c>
      <c r="AL38" s="115"/>
      <c r="AM38" s="115"/>
      <c r="AN38" s="115"/>
      <c r="AO38" s="115"/>
      <c r="AP38" s="115"/>
      <c r="AQ38" s="115"/>
      <c r="AR38" s="116"/>
      <c r="AS38" s="117"/>
      <c r="AT38" s="118">
        <f>IF(OR(E38=""),"",VLOOKUP(E38,[1]Arbejdstider!$B$4:$AE$78,24,))</f>
        <v>0.33333333333333326</v>
      </c>
      <c r="AU38" s="113">
        <f>IF(OR(E38=""),"",VLOOKUP(E38,[1]Arbejdstider!$B$4:$AE$78,22,))</f>
        <v>0.66666666666666663</v>
      </c>
      <c r="AV38" s="113">
        <f>IF(OR(E38=""),"",VLOOKUP(E38,[1]Arbejdstider!$B$4:$AE$78,23,))</f>
        <v>1</v>
      </c>
      <c r="AW38" s="119">
        <f t="shared" si="3"/>
        <v>0.33333333333333331</v>
      </c>
      <c r="AX38" s="120">
        <f>IF(OR($F38="",$G38=""),0,((IF($G38-MAX($F38,([1]Arbejdstider!$C$84/24))+($G38&lt;$F38)&lt;0,0,$G38-MAX($F38,([1]Arbejdstider!$C$84/24))+($G38&lt;$F38)))*24)-((IF(($G38-MAX($F38,([1]Arbejdstider!$D$84/24))+($G38&lt;$F38))&lt;0,0,($G38-MAX($F38,([1]Arbejdstider!$D$84/24))+($G38&lt;$F38)))))*24)</f>
        <v>8</v>
      </c>
      <c r="AY38" s="121">
        <f>IF(OR($F38="",$G38=""),0,((IF($G38-MAX($F38,([1]Arbejdstider!$C$85/24))+($G38&lt;$F38)&lt;0,0,$G38-MAX($F38,([1]Arbejdstider!$C$85/24))+($G38&lt;$F38)))*24)-((IF(($G38-MAX($F38,([1]Arbejdstider!$D$85/24))+($G38&lt;$F38))&lt;0,0,($G38-MAX($F38,([1]Arbejdstider!$D$85/24))+($G38&lt;$F38)))))*24)-IF(OR($AR38="",$AS38=""),0,((IF($AS38-MAX($AR38,([1]Arbejdstider!$C$85/24))+($AS38&lt;$AR38)&lt;0,0,$AS38-MAX($AR38,([1]Arbejdstider!$C$85/24))+($AS38&lt;$AR38)))*24)-((IF(($AS38-MAX($AR38,([1]Arbejdstider!$D$85/24))+($AS38&lt;$AR38))&lt;0,0,($AS38-MAX($AR38,([1]Arbejdstider!$D$85/24))+($AS38&lt;$AR38)))))*24)</f>
        <v>0</v>
      </c>
      <c r="AZ38" s="121">
        <f>IFERROR(CEILING(IF(E38="","",IF(OR($F38=0,$G38=0),0,($G38&lt;=$F38)*(1-([1]Arbejdstider!$C$86/24)+([1]Arbejdstider!$D$86/24))*24+(MIN(([1]Arbejdstider!$D$86/24),$G38)-MIN(([1]Arbejdstider!$D$86/24),$F38)+MAX(([1]Arbejdstider!$C$86/24),$G38)-MAX(([1]Arbejdstider!$C$86/24),$F38))*24)-IF(OR($AR38=0,$AS38=0),0,($AS38&lt;=$AR38)*(1-([1]Arbejdstider!$C$86/24)+([1]Arbejdstider!$D$86/24))*24+(MIN(([1]Arbejdstider!$D$86/24),$AS38)-MIN(([1]Arbejdstider!$D$86/24),$AR38)+MAX(([1]Arbejdstider!$C$86/24),$AS38)-MAX(([1]Arbejdstider!$C$86/24),$AR38))*24)+IF(OR($H38=0,$I38=0),0,($I38&lt;=$H38)*(1-([1]Arbejdstider!$C$86/24)+([1]Arbejdstider!$D$86/24))*24+(MIN(([1]Arbejdstider!$D$86/24),$I38)-MIN(([1]Arbejdstider!$D$86/24),$H38)+MAX(([1]Arbejdstider!$C$86/24),$G38)-MAX(([1]Arbejdstider!$C$86/24),$H38))*24)),0.5),"")</f>
        <v>0</v>
      </c>
      <c r="BA38" s="122">
        <f t="shared" si="4"/>
        <v>0</v>
      </c>
      <c r="BB38" s="122">
        <f t="shared" si="5"/>
        <v>0</v>
      </c>
      <c r="BC38" s="122">
        <f t="shared" si="6"/>
        <v>0</v>
      </c>
      <c r="BD38" s="123"/>
      <c r="BE38" s="124"/>
      <c r="BF38" s="122">
        <f t="shared" si="7"/>
        <v>0</v>
      </c>
      <c r="BG38" s="121">
        <f t="shared" si="16"/>
        <v>0</v>
      </c>
      <c r="BH38" s="121">
        <f t="shared" si="8"/>
        <v>0</v>
      </c>
      <c r="BI38" s="121">
        <f t="shared" si="9"/>
        <v>0</v>
      </c>
      <c r="BJ38" s="121">
        <f t="shared" si="10"/>
        <v>0</v>
      </c>
      <c r="BK38" s="121">
        <f t="shared" si="11"/>
        <v>0</v>
      </c>
      <c r="BL38" s="121">
        <f t="shared" si="12"/>
        <v>0</v>
      </c>
      <c r="BM38" s="121">
        <f t="shared" si="13"/>
        <v>0</v>
      </c>
      <c r="BN38" s="121"/>
      <c r="BO38" s="125"/>
      <c r="BP38" s="126">
        <f>IF(OR(F38=0,G38=0),0,IF(AND(WEEKDAY(C38,2)=5,G38&lt;F38,G38&gt;(6/24)),(G38-MAX(F38,(6/24))+(F38&gt;G38))*24-7,IF(WEEKDAY(C38,2)=6,(G38-MAX(F38,(6/24))+(F38&gt;G38))*24,IF(WEEKDAY(C38,2)=7,IF(F38&gt;G38,([1]Arbejdstider!H$87-F38)*24,IF(F38&lt;G38,(G38-F38)*24)),0))))</f>
        <v>0</v>
      </c>
      <c r="BQ38" s="126">
        <f>IF(OR(H38=0,I38=0),0,IF(AND(WEEKDAY(C38,2)=5,I38&lt;H38,I38&gt;(6/24)),(I38-MAX(H38,(6/24))+(H38&gt;I38))*24-7,IF(WEEKDAY(C38,2)=6,(I38-MAX(H38,(6/24))+(H38&gt;I38))*24,IF(WEEKDAY(C38,2)=7,IF(H38&gt;I38,([1]Arbejdstider!H$87-H38)*24,IF(H38&lt;I38,(I38-H38)*24)),""))))</f>
        <v>0</v>
      </c>
      <c r="BR38" s="126"/>
      <c r="BS38" s="126"/>
      <c r="BT38" s="127"/>
      <c r="BU38" s="128">
        <f t="shared" si="14"/>
        <v>0</v>
      </c>
      <c r="BV38" s="129" t="str">
        <f t="shared" si="15"/>
        <v>Fredag</v>
      </c>
      <c r="CF38" s="131"/>
      <c r="CG38" s="131"/>
      <c r="CP38" s="132"/>
    </row>
    <row r="39" spans="2:94" s="130" customFormat="1" x14ac:dyDescent="0.2">
      <c r="B39" s="106"/>
      <c r="C39" s="107">
        <f t="shared" si="17"/>
        <v>43470</v>
      </c>
      <c r="D39" s="107" t="str">
        <f t="shared" si="18"/>
        <v>Lørdag</v>
      </c>
      <c r="E39" s="108" t="s">
        <v>55</v>
      </c>
      <c r="F39" s="109">
        <f>IF(OR(E39=""),"",VLOOKUP(E39,[1]Arbejdstider!$B$4:$AE$78,2,))</f>
        <v>0.375</v>
      </c>
      <c r="G39" s="109">
        <f>IF(OR(E39=""),"",VLOOKUP(E39,[1]Arbejdstider!$B$4:$AE$78,3,))</f>
        <v>0.70833333333333337</v>
      </c>
      <c r="H39" s="109">
        <f>IF(OR(E39=""),"",VLOOKUP(E39,[1]Arbejdstider!$B$4:$AE$78,4,))</f>
        <v>0</v>
      </c>
      <c r="I39" s="109">
        <f>IF(OR(E39=""),"",VLOOKUP(E39,[1]Arbejdstider!$B$4:$AE$78,5,))</f>
        <v>0</v>
      </c>
      <c r="J39" s="110">
        <f>IF(OR(E39=""),"",VLOOKUP(E39,[1]Arbejdstider!$B$4:$AE$78,6,))</f>
        <v>0</v>
      </c>
      <c r="K39" s="110">
        <f>IF(OR(E39=""),"",VLOOKUP(E39,[1]Arbejdstider!$B$4:$AE$78,7,))</f>
        <v>0</v>
      </c>
      <c r="L39" s="111">
        <f>IF(OR(E39=""),"",VLOOKUP(E39,[1]Arbejdstider!$B$3:$AE$78,10,))</f>
        <v>0</v>
      </c>
      <c r="M39" s="111">
        <f>IF(OR(E39=""),"",VLOOKUP(E39,[1]Arbejdstider!$B$4:$AE$78,11,))</f>
        <v>0</v>
      </c>
      <c r="N39" s="109">
        <f>IF(OR(E39=""),"",VLOOKUP(E39,[1]Arbejdstider!$B$4:$AE$78,14,))</f>
        <v>0</v>
      </c>
      <c r="O39" s="109">
        <f>IF(OR(E39=""),"",VLOOKUP(E39,[1]Arbejdstider!$B$4:$AE$78,15,))</f>
        <v>0</v>
      </c>
      <c r="P39" s="109">
        <f>IF(OR(E39=""),"",VLOOKUP(E39,[1]Arbejdstider!$B$4:$AE$78,12,))</f>
        <v>0</v>
      </c>
      <c r="Q39" s="109">
        <f>IF(OR(E39=""),"",VLOOKUP(E39,[1]Arbejdstider!$B$4:$AE$78,13,))</f>
        <v>0</v>
      </c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>
        <f>IF(OR(E39=""),"",VLOOKUP(E39,[1]Arbejdstider!$B$4:$AE$78,16,))</f>
        <v>0</v>
      </c>
      <c r="AC39" s="112">
        <f>IF(OR(E39=""),"",VLOOKUP(E39,[1]Arbejdstider!$B$4:$AE$78,17,))</f>
        <v>0</v>
      </c>
      <c r="AD39" s="112">
        <f>IF(OR(E39=""),"",VLOOKUP(E39,[1]Arbejdstider!$B$4:$AE$78,18,))</f>
        <v>0</v>
      </c>
      <c r="AE39" s="112">
        <f>IF(OR(E39=""),"",VLOOKUP(E39,[1]Arbejdstider!$B$4:$AE$78,19,))</f>
        <v>0</v>
      </c>
      <c r="AF39" s="113">
        <f>IF(OR(E39=""),"",VLOOKUP(E39,[1]Arbejdstider!$B$4:$AE$78,20,))</f>
        <v>1</v>
      </c>
      <c r="AG39" s="109">
        <f>IF(OR(E39=""),"",VLOOKUP(E39,[1]Arbejdstider!$B$4:$AE$78,21,))</f>
        <v>0.375</v>
      </c>
      <c r="AH39" s="109">
        <f>IF(OR(E39=""),"",VLOOKUP(E39,[1]Arbejdstider!$B$4:$AE$78,22,))</f>
        <v>0.70833333333333337</v>
      </c>
      <c r="AI39" s="109">
        <f>IF(OR(E39=""),"",VLOOKUP(E39,[1]Arbejdstider!$B$4:$AE$78,23,))</f>
        <v>1</v>
      </c>
      <c r="AJ39" s="114">
        <f>IF(OR(E39=""),"",VLOOKUP(E39,[1]Arbejdstider!$B$4:$AE$78,20,))</f>
        <v>1</v>
      </c>
      <c r="AK39" s="110">
        <f>IF(OR(E39=""),"",VLOOKUP(E39,[1]Arbejdstider!$B$4:$AE$78,21,))</f>
        <v>0.375</v>
      </c>
      <c r="AL39" s="115"/>
      <c r="AM39" s="115"/>
      <c r="AN39" s="115"/>
      <c r="AO39" s="115"/>
      <c r="AP39" s="115"/>
      <c r="AQ39" s="115"/>
      <c r="AR39" s="116"/>
      <c r="AS39" s="117"/>
      <c r="AT39" s="118">
        <f>IF(OR(E39=""),"",VLOOKUP(E39,[1]Arbejdstider!$B$4:$AE$78,24,))</f>
        <v>0.375</v>
      </c>
      <c r="AU39" s="113">
        <f>IF(OR(E39=""),"",VLOOKUP(E39,[1]Arbejdstider!$B$4:$AE$78,22,))</f>
        <v>0.70833333333333337</v>
      </c>
      <c r="AV39" s="113">
        <f>IF(OR(E39=""),"",VLOOKUP(E39,[1]Arbejdstider!$B$4:$AE$78,23,))</f>
        <v>1</v>
      </c>
      <c r="AW39" s="119">
        <f t="shared" si="3"/>
        <v>0.33333333333333331</v>
      </c>
      <c r="AX39" s="120">
        <f>IF(OR($F39="",$G39=""),0,((IF($G39-MAX($F39,([1]Arbejdstider!$C$84/24))+($G39&lt;$F39)&lt;0,0,$G39-MAX($F39,([1]Arbejdstider!$C$84/24))+($G39&lt;$F39)))*24)-((IF(($G39-MAX($F39,([1]Arbejdstider!$D$84/24))+($G39&lt;$F39))&lt;0,0,($G39-MAX($F39,([1]Arbejdstider!$D$84/24))+($G39&lt;$F39)))))*24)</f>
        <v>8</v>
      </c>
      <c r="AY39" s="121">
        <f>IF(OR($F39="",$G39=""),0,((IF($G39-MAX($F39,([1]Arbejdstider!$C$85/24))+($G39&lt;$F39)&lt;0,0,$G39-MAX($F39,([1]Arbejdstider!$C$85/24))+($G39&lt;$F39)))*24)-((IF(($G39-MAX($F39,([1]Arbejdstider!$D$85/24))+($G39&lt;$F39))&lt;0,0,($G39-MAX($F39,([1]Arbejdstider!$D$85/24))+($G39&lt;$F39)))))*24)-IF(OR($AR39="",$AS39=""),0,((IF($AS39-MAX($AR39,([1]Arbejdstider!$C$85/24))+($AS39&lt;$AR39)&lt;0,0,$AS39-MAX($AR39,([1]Arbejdstider!$C$85/24))+($AS39&lt;$AR39)))*24)-((IF(($AS39-MAX($AR39,([1]Arbejdstider!$D$85/24))+($AS39&lt;$AR39))&lt;0,0,($AS39-MAX($AR39,([1]Arbejdstider!$D$85/24))+($AS39&lt;$AR39)))))*24)</f>
        <v>0</v>
      </c>
      <c r="AZ39" s="121">
        <f>IFERROR(CEILING(IF(E39="","",IF(OR($F39=0,$G39=0),0,($G39&lt;=$F39)*(1-([1]Arbejdstider!$C$86/24)+([1]Arbejdstider!$D$86/24))*24+(MIN(([1]Arbejdstider!$D$86/24),$G39)-MIN(([1]Arbejdstider!$D$86/24),$F39)+MAX(([1]Arbejdstider!$C$86/24),$G39)-MAX(([1]Arbejdstider!$C$86/24),$F39))*24)-IF(OR($AR39=0,$AS39=0),0,($AS39&lt;=$AR39)*(1-([1]Arbejdstider!$C$86/24)+([1]Arbejdstider!$D$86/24))*24+(MIN(([1]Arbejdstider!$D$86/24),$AS39)-MIN(([1]Arbejdstider!$D$86/24),$AR39)+MAX(([1]Arbejdstider!$C$86/24),$AS39)-MAX(([1]Arbejdstider!$C$86/24),$AR39))*24)+IF(OR($H39=0,$I39=0),0,($I39&lt;=$H39)*(1-([1]Arbejdstider!$C$86/24)+([1]Arbejdstider!$D$86/24))*24+(MIN(([1]Arbejdstider!$D$86/24),$I39)-MIN(([1]Arbejdstider!$D$86/24),$H39)+MAX(([1]Arbejdstider!$C$86/24),$G39)-MAX(([1]Arbejdstider!$C$86/24),$H39))*24)),0.5),"")</f>
        <v>0</v>
      </c>
      <c r="BA39" s="122">
        <f t="shared" si="4"/>
        <v>0</v>
      </c>
      <c r="BB39" s="122">
        <f t="shared" si="5"/>
        <v>0</v>
      </c>
      <c r="BC39" s="122">
        <f t="shared" si="6"/>
        <v>0</v>
      </c>
      <c r="BD39" s="123"/>
      <c r="BE39" s="124"/>
      <c r="BF39" s="122">
        <f t="shared" si="7"/>
        <v>0</v>
      </c>
      <c r="BG39" s="121">
        <f t="shared" si="16"/>
        <v>8</v>
      </c>
      <c r="BH39" s="121">
        <f t="shared" si="8"/>
        <v>0</v>
      </c>
      <c r="BI39" s="121">
        <f t="shared" si="9"/>
        <v>0</v>
      </c>
      <c r="BJ39" s="121">
        <f t="shared" si="10"/>
        <v>0</v>
      </c>
      <c r="BK39" s="121">
        <f t="shared" si="11"/>
        <v>0</v>
      </c>
      <c r="BL39" s="121">
        <f t="shared" si="12"/>
        <v>0</v>
      </c>
      <c r="BM39" s="121">
        <f t="shared" si="13"/>
        <v>0</v>
      </c>
      <c r="BN39" s="121"/>
      <c r="BO39" s="125"/>
      <c r="BP39" s="126">
        <f>IF(OR(F39=0,G39=0),0,IF(AND(WEEKDAY(C39,2)=5,G39&lt;F39,G39&gt;(6/24)),(G39-MAX(F39,(6/24))+(F39&gt;G39))*24-7,IF(WEEKDAY(C39,2)=6,(G39-MAX(F39,(6/24))+(F39&gt;G39))*24,IF(WEEKDAY(C39,2)=7,IF(F39&gt;G39,([1]Arbejdstider!H$87-F39)*24,IF(F39&lt;G39,(G39-F39)*24)),0))))</f>
        <v>8</v>
      </c>
      <c r="BQ39" s="126">
        <f>IF(OR(H39=0,I39=0),0,IF(AND(WEEKDAY(C39,2)=5,I39&lt;H39,I39&gt;(6/24)),(I39-MAX(H39,(6/24))+(H39&gt;I39))*24-7,IF(WEEKDAY(C39,2)=6,(I39-MAX(H39,(6/24))+(H39&gt;I39))*24,IF(WEEKDAY(C39,2)=7,IF(H39&gt;I39,([1]Arbejdstider!H$87-H39)*24,IF(H39&lt;I39,(I39-H39)*24)),""))))</f>
        <v>0</v>
      </c>
      <c r="BR39" s="126"/>
      <c r="BS39" s="126"/>
      <c r="BT39" s="127"/>
      <c r="BU39" s="128">
        <f t="shared" si="14"/>
        <v>0</v>
      </c>
      <c r="BV39" s="129" t="str">
        <f t="shared" si="15"/>
        <v>Lørdag</v>
      </c>
      <c r="CF39" s="131"/>
      <c r="CG39" s="131"/>
      <c r="CP39" s="132"/>
    </row>
    <row r="40" spans="2:94" s="130" customFormat="1" ht="11.25" customHeight="1" x14ac:dyDescent="0.2">
      <c r="B40" s="106"/>
      <c r="C40" s="107">
        <f t="shared" si="17"/>
        <v>43471</v>
      </c>
      <c r="D40" s="107" t="str">
        <f t="shared" si="18"/>
        <v>Søndag</v>
      </c>
      <c r="E40" s="108" t="s">
        <v>46</v>
      </c>
      <c r="F40" s="109">
        <f>IF(OR(E40=""),"",VLOOKUP(E40,[1]Arbejdstider!$B$4:$AE$78,2,))</f>
        <v>0</v>
      </c>
      <c r="G40" s="109">
        <f>IF(OR(E40=""),"",VLOOKUP(E40,[1]Arbejdstider!$B$4:$AE$78,3,))</f>
        <v>0</v>
      </c>
      <c r="H40" s="109">
        <f>IF(OR(E40=""),"",VLOOKUP(E40,[1]Arbejdstider!$B$4:$AE$78,4,))</f>
        <v>0</v>
      </c>
      <c r="I40" s="109">
        <f>IF(OR(E40=""),"",VLOOKUP(E40,[1]Arbejdstider!$B$4:$AE$78,5,))</f>
        <v>0</v>
      </c>
      <c r="J40" s="110">
        <f>IF(OR(E40=""),"",VLOOKUP(E40,[1]Arbejdstider!$B$4:$AE$78,6,))</f>
        <v>0</v>
      </c>
      <c r="K40" s="110">
        <f>IF(OR(E40=""),"",VLOOKUP(E40,[1]Arbejdstider!$B$4:$AE$78,7,))</f>
        <v>0</v>
      </c>
      <c r="L40" s="111">
        <f>IF(OR(E40=""),"",VLOOKUP(E40,[1]Arbejdstider!$B$3:$AE$78,10,))</f>
        <v>0</v>
      </c>
      <c r="M40" s="111">
        <f>IF(OR(E40=""),"",VLOOKUP(E40,[1]Arbejdstider!$B$4:$AE$78,11,))</f>
        <v>0</v>
      </c>
      <c r="N40" s="109">
        <f>IF(OR(E40=""),"",VLOOKUP(E40,[1]Arbejdstider!$B$4:$AE$78,14,))</f>
        <v>0</v>
      </c>
      <c r="O40" s="109">
        <f>IF(OR(E40=""),"",VLOOKUP(E40,[1]Arbejdstider!$B$4:$AE$78,15,))</f>
        <v>0</v>
      </c>
      <c r="P40" s="109">
        <f>IF(OR(E40=""),"",VLOOKUP(E40,[1]Arbejdstider!$B$4:$AE$78,12,))</f>
        <v>0</v>
      </c>
      <c r="Q40" s="109">
        <f>IF(OR(E40=""),"",VLOOKUP(E40,[1]Arbejdstider!$B$4:$AE$78,13,))</f>
        <v>0</v>
      </c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>
        <f>IF(OR(E40=""),"",VLOOKUP(E40,[1]Arbejdstider!$B$4:$AE$78,16,))</f>
        <v>0</v>
      </c>
      <c r="AC40" s="112">
        <f>IF(OR(E40=""),"",VLOOKUP(E40,[1]Arbejdstider!$B$4:$AE$78,17,))</f>
        <v>0</v>
      </c>
      <c r="AD40" s="112">
        <f>IF(OR(E40=""),"",VLOOKUP(E40,[1]Arbejdstider!$B$4:$AE$78,18,))</f>
        <v>0</v>
      </c>
      <c r="AE40" s="112">
        <f>IF(OR(E40=""),"",VLOOKUP(E40,[1]Arbejdstider!$B$4:$AE$78,19,))</f>
        <v>0</v>
      </c>
      <c r="AF40" s="113">
        <f>IF(OR(E40=""),"",VLOOKUP(E40,[1]Arbejdstider!$B$4:$AE$78,20,))</f>
        <v>1</v>
      </c>
      <c r="AG40" s="109">
        <f>IF(OR(E40=""),"",VLOOKUP(E40,[1]Arbejdstider!$B$4:$AE$78,21,))</f>
        <v>1</v>
      </c>
      <c r="AH40" s="109">
        <f>IF(OR(E40=""),"",VLOOKUP(E40,[1]Arbejdstider!$B$4:$AE$78,22,))</f>
        <v>0</v>
      </c>
      <c r="AI40" s="109">
        <f>IF(OR(E40=""),"",VLOOKUP(E40,[1]Arbejdstider!$B$4:$AE$78,23,))</f>
        <v>0</v>
      </c>
      <c r="AJ40" s="114">
        <f>IF(OR(E40=""),"",VLOOKUP(E40,[1]Arbejdstider!$B$4:$AE$78,20,))</f>
        <v>1</v>
      </c>
      <c r="AK40" s="110">
        <f>IF(OR(E40=""),"",VLOOKUP(E40,[1]Arbejdstider!$B$4:$AE$78,21,))</f>
        <v>1</v>
      </c>
      <c r="AL40" s="115"/>
      <c r="AM40" s="115"/>
      <c r="AN40" s="115"/>
      <c r="AO40" s="115"/>
      <c r="AP40" s="115"/>
      <c r="AQ40" s="115"/>
      <c r="AR40" s="116"/>
      <c r="AS40" s="117"/>
      <c r="AT40" s="118">
        <f>IF(OR(E40=""),"",VLOOKUP(E40,[1]Arbejdstider!$B$4:$AE$78,24,))</f>
        <v>0</v>
      </c>
      <c r="AU40" s="113">
        <f>IF(OR(E40=""),"",VLOOKUP(E40,[1]Arbejdstider!$B$4:$AE$78,22,))</f>
        <v>0</v>
      </c>
      <c r="AV40" s="113">
        <f>IF(OR(E40=""),"",VLOOKUP(E40,[1]Arbejdstider!$B$4:$AE$78,23,))</f>
        <v>0</v>
      </c>
      <c r="AW40" s="119">
        <f t="shared" si="3"/>
        <v>0</v>
      </c>
      <c r="AX40" s="120">
        <f>IF(OR($F40="",$G40=""),0,((IF($G40-MAX($F40,([1]Arbejdstider!$C$84/24))+($G40&lt;$F40)&lt;0,0,$G40-MAX($F40,([1]Arbejdstider!$C$84/24))+($G40&lt;$F40)))*24)-((IF(($G40-MAX($F40,([1]Arbejdstider!$D$84/24))+($G40&lt;$F40))&lt;0,0,($G40-MAX($F40,([1]Arbejdstider!$D$84/24))+($G40&lt;$F40)))))*24)</f>
        <v>0</v>
      </c>
      <c r="AY40" s="121">
        <f>IF(OR($F40="",$G40=""),0,((IF($G40-MAX($F40,([1]Arbejdstider!$C$85/24))+($G40&lt;$F40)&lt;0,0,$G40-MAX($F40,([1]Arbejdstider!$C$85/24))+($G40&lt;$F40)))*24)-((IF(($G40-MAX($F40,([1]Arbejdstider!$D$85/24))+($G40&lt;$F40))&lt;0,0,($G40-MAX($F40,([1]Arbejdstider!$D$85/24))+($G40&lt;$F40)))))*24)-IF(OR($AR40="",$AS40=""),0,((IF($AS40-MAX($AR40,([1]Arbejdstider!$C$85/24))+($AS40&lt;$AR40)&lt;0,0,$AS40-MAX($AR40,([1]Arbejdstider!$C$85/24))+($AS40&lt;$AR40)))*24)-((IF(($AS40-MAX($AR40,([1]Arbejdstider!$D$85/24))+($AS40&lt;$AR40))&lt;0,0,($AS40-MAX($AR40,([1]Arbejdstider!$D$85/24))+($AS40&lt;$AR40)))))*24)</f>
        <v>0</v>
      </c>
      <c r="AZ40" s="121">
        <f>IFERROR(CEILING(IF(E40="","",IF(OR($F40=0,$G40=0),0,($G40&lt;=$F40)*(1-([1]Arbejdstider!$C$86/24)+([1]Arbejdstider!$D$86/24))*24+(MIN(([1]Arbejdstider!$D$86/24),$G40)-MIN(([1]Arbejdstider!$D$86/24),$F40)+MAX(([1]Arbejdstider!$C$86/24),$G40)-MAX(([1]Arbejdstider!$C$86/24),$F40))*24)-IF(OR($AR40=0,$AS40=0),0,($AS40&lt;=$AR40)*(1-([1]Arbejdstider!$C$86/24)+([1]Arbejdstider!$D$86/24))*24+(MIN(([1]Arbejdstider!$D$86/24),$AS40)-MIN(([1]Arbejdstider!$D$86/24),$AR40)+MAX(([1]Arbejdstider!$C$86/24),$AS40)-MAX(([1]Arbejdstider!$C$86/24),$AR40))*24)+IF(OR($H40=0,$I40=0),0,($I40&lt;=$H40)*(1-([1]Arbejdstider!$C$86/24)+([1]Arbejdstider!$D$86/24))*24+(MIN(([1]Arbejdstider!$D$86/24),$I40)-MIN(([1]Arbejdstider!$D$86/24),$H40)+MAX(([1]Arbejdstider!$C$86/24),$G40)-MAX(([1]Arbejdstider!$C$86/24),$H40))*24)),0.5),"")</f>
        <v>0</v>
      </c>
      <c r="BA40" s="122">
        <f t="shared" si="4"/>
        <v>0</v>
      </c>
      <c r="BB40" s="122">
        <f t="shared" si="5"/>
        <v>0</v>
      </c>
      <c r="BC40" s="122">
        <f t="shared" si="6"/>
        <v>0</v>
      </c>
      <c r="BD40" s="123"/>
      <c r="BE40" s="124"/>
      <c r="BF40" s="122">
        <f t="shared" si="7"/>
        <v>0</v>
      </c>
      <c r="BG40" s="121">
        <f t="shared" si="16"/>
        <v>0</v>
      </c>
      <c r="BH40" s="121">
        <f t="shared" si="8"/>
        <v>0</v>
      </c>
      <c r="BI40" s="121">
        <f t="shared" si="9"/>
        <v>0</v>
      </c>
      <c r="BJ40" s="121">
        <f t="shared" si="10"/>
        <v>0</v>
      </c>
      <c r="BK40" s="121">
        <f t="shared" si="11"/>
        <v>0</v>
      </c>
      <c r="BL40" s="121">
        <f t="shared" si="12"/>
        <v>0</v>
      </c>
      <c r="BM40" s="121">
        <f t="shared" si="13"/>
        <v>0</v>
      </c>
      <c r="BN40" s="121"/>
      <c r="BO40" s="125"/>
      <c r="BP40" s="126">
        <f>IF(OR(F40=0,G40=0),0,IF(AND(WEEKDAY(C40,2)=5,G40&lt;F40,G40&gt;(6/24)),(G40-MAX(F40,(6/24))+(F40&gt;G40))*24-7,IF(WEEKDAY(C40,2)=6,(G40-MAX(F40,(6/24))+(F40&gt;G40))*24,IF(WEEKDAY(C40,2)=7,IF(F40&gt;G40,([1]Arbejdstider!H$87-F40)*24,IF(F40&lt;G40,(G40-F40)*24)),0))))</f>
        <v>0</v>
      </c>
      <c r="BQ40" s="126">
        <f>IF(OR(H40=0,I40=0),0,IF(AND(WEEKDAY(C40,2)=5,I40&lt;H40,I40&gt;(6/24)),(I40-MAX(H40,(6/24))+(H40&gt;I40))*24-7,IF(WEEKDAY(C40,2)=6,(I40-MAX(H40,(6/24))+(H40&gt;I40))*24,IF(WEEKDAY(C40,2)=7,IF(H40&gt;I40,([1]Arbejdstider!H$87-H40)*24,IF(H40&lt;I40,(I40-H40)*24)),""))))</f>
        <v>0</v>
      </c>
      <c r="BR40" s="126"/>
      <c r="BS40" s="126"/>
      <c r="BT40" s="127"/>
      <c r="BU40" s="128">
        <f t="shared" si="14"/>
        <v>0</v>
      </c>
      <c r="BV40" s="129" t="str">
        <f t="shared" si="15"/>
        <v>Søndag</v>
      </c>
      <c r="CF40" s="131"/>
      <c r="CG40" s="131"/>
      <c r="CP40" s="132"/>
    </row>
    <row r="41" spans="2:94" s="130" customFormat="1" x14ac:dyDescent="0.2">
      <c r="B41" s="106"/>
      <c r="C41" s="107">
        <f t="shared" si="17"/>
        <v>43472</v>
      </c>
      <c r="D41" s="107" t="str">
        <f t="shared" si="18"/>
        <v>Mandag</v>
      </c>
      <c r="E41" s="108" t="s">
        <v>46</v>
      </c>
      <c r="F41" s="109">
        <f>IF(OR(E41=""),"",VLOOKUP(E41,[1]Arbejdstider!$B$4:$AE$78,2,))</f>
        <v>0</v>
      </c>
      <c r="G41" s="109">
        <f>IF(OR(E41=""),"",VLOOKUP(E41,[1]Arbejdstider!$B$4:$AE$78,3,))</f>
        <v>0</v>
      </c>
      <c r="H41" s="109">
        <f>IF(OR(E41=""),"",VLOOKUP(E41,[1]Arbejdstider!$B$4:$AE$78,4,))</f>
        <v>0</v>
      </c>
      <c r="I41" s="109">
        <f>IF(OR(E41=""),"",VLOOKUP(E41,[1]Arbejdstider!$B$4:$AE$78,5,))</f>
        <v>0</v>
      </c>
      <c r="J41" s="110">
        <f>IF(OR(E41=""),"",VLOOKUP(E41,[1]Arbejdstider!$B$4:$AE$78,6,))</f>
        <v>0</v>
      </c>
      <c r="K41" s="110">
        <f>IF(OR(E41=""),"",VLOOKUP(E41,[1]Arbejdstider!$B$4:$AE$78,7,))</f>
        <v>0</v>
      </c>
      <c r="L41" s="111">
        <f>IF(OR(E41=""),"",VLOOKUP(E41,[1]Arbejdstider!$B$3:$AE$78,10,))</f>
        <v>0</v>
      </c>
      <c r="M41" s="111">
        <f>IF(OR(E41=""),"",VLOOKUP(E41,[1]Arbejdstider!$B$4:$AE$78,11,))</f>
        <v>0</v>
      </c>
      <c r="N41" s="109">
        <f>IF(OR(E41=""),"",VLOOKUP(E41,[1]Arbejdstider!$B$4:$AE$78,14,))</f>
        <v>0</v>
      </c>
      <c r="O41" s="109">
        <f>IF(OR(E41=""),"",VLOOKUP(E41,[1]Arbejdstider!$B$4:$AE$78,15,))</f>
        <v>0</v>
      </c>
      <c r="P41" s="109">
        <f>IF(OR(E41=""),"",VLOOKUP(E41,[1]Arbejdstider!$B$4:$AE$78,12,))</f>
        <v>0</v>
      </c>
      <c r="Q41" s="109">
        <f>IF(OR(E41=""),"",VLOOKUP(E41,[1]Arbejdstider!$B$4:$AE$78,13,))</f>
        <v>0</v>
      </c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>
        <f>IF(OR(E41=""),"",VLOOKUP(E41,[1]Arbejdstider!$B$4:$AE$78,16,))</f>
        <v>0</v>
      </c>
      <c r="AC41" s="112">
        <f>IF(OR(E41=""),"",VLOOKUP(E41,[1]Arbejdstider!$B$4:$AE$78,17,))</f>
        <v>0</v>
      </c>
      <c r="AD41" s="112">
        <f>IF(OR(E41=""),"",VLOOKUP(E41,[1]Arbejdstider!$B$4:$AE$78,18,))</f>
        <v>0</v>
      </c>
      <c r="AE41" s="112">
        <f>IF(OR(E41=""),"",VLOOKUP(E41,[1]Arbejdstider!$B$4:$AE$78,19,))</f>
        <v>0</v>
      </c>
      <c r="AF41" s="113">
        <f>IF(OR(E41=""),"",VLOOKUP(E41,[1]Arbejdstider!$B$4:$AE$78,20,))</f>
        <v>1</v>
      </c>
      <c r="AG41" s="109">
        <f>IF(OR(E41=""),"",VLOOKUP(E41,[1]Arbejdstider!$B$4:$AE$78,21,))</f>
        <v>1</v>
      </c>
      <c r="AH41" s="109">
        <f>IF(OR(E41=""),"",VLOOKUP(E41,[1]Arbejdstider!$B$4:$AE$78,22,))</f>
        <v>0</v>
      </c>
      <c r="AI41" s="109">
        <f>IF(OR(E41=""),"",VLOOKUP(E41,[1]Arbejdstider!$B$4:$AE$78,23,))</f>
        <v>0</v>
      </c>
      <c r="AJ41" s="114">
        <f>IF(OR(E41=""),"",VLOOKUP(E41,[1]Arbejdstider!$B$4:$AE$78,20,))</f>
        <v>1</v>
      </c>
      <c r="AK41" s="110">
        <f>IF(OR(E41=""),"",VLOOKUP(E41,[1]Arbejdstider!$B$4:$AE$78,21,))</f>
        <v>1</v>
      </c>
      <c r="AL41" s="115"/>
      <c r="AM41" s="115"/>
      <c r="AN41" s="115"/>
      <c r="AO41" s="115"/>
      <c r="AP41" s="115"/>
      <c r="AQ41" s="115"/>
      <c r="AR41" s="116"/>
      <c r="AS41" s="117"/>
      <c r="AT41" s="118">
        <f>IF(OR(E41=""),"",VLOOKUP(E41,[1]Arbejdstider!$B$4:$AE$78,24,))</f>
        <v>0</v>
      </c>
      <c r="AU41" s="113">
        <f>IF(OR(E41=""),"",VLOOKUP(E41,[1]Arbejdstider!$B$4:$AE$78,22,))</f>
        <v>0</v>
      </c>
      <c r="AV41" s="113">
        <f>IF(OR(E41=""),"",VLOOKUP(E41,[1]Arbejdstider!$B$4:$AE$78,23,))</f>
        <v>0</v>
      </c>
      <c r="AW41" s="119">
        <f t="shared" si="3"/>
        <v>0</v>
      </c>
      <c r="AX41" s="120">
        <f>IF(OR($F41="",$G41=""),0,((IF($G41-MAX($F41,([1]Arbejdstider!$C$84/24))+($G41&lt;$F41)&lt;0,0,$G41-MAX($F41,([1]Arbejdstider!$C$84/24))+($G41&lt;$F41)))*24)-((IF(($G41-MAX($F41,([1]Arbejdstider!$D$84/24))+($G41&lt;$F41))&lt;0,0,($G41-MAX($F41,([1]Arbejdstider!$D$84/24))+($G41&lt;$F41)))))*24)</f>
        <v>0</v>
      </c>
      <c r="AY41" s="121">
        <f>IF(OR($F41="",$G41=""),0,((IF($G41-MAX($F41,([1]Arbejdstider!$C$85/24))+($G41&lt;$F41)&lt;0,0,$G41-MAX($F41,([1]Arbejdstider!$C$85/24))+($G41&lt;$F41)))*24)-((IF(($G41-MAX($F41,([1]Arbejdstider!$D$85/24))+($G41&lt;$F41))&lt;0,0,($G41-MAX($F41,([1]Arbejdstider!$D$85/24))+($G41&lt;$F41)))))*24)-IF(OR($AR41="",$AS41=""),0,((IF($AS41-MAX($AR41,([1]Arbejdstider!$C$85/24))+($AS41&lt;$AR41)&lt;0,0,$AS41-MAX($AR41,([1]Arbejdstider!$C$85/24))+($AS41&lt;$AR41)))*24)-((IF(($AS41-MAX($AR41,([1]Arbejdstider!$D$85/24))+($AS41&lt;$AR41))&lt;0,0,($AS41-MAX($AR41,([1]Arbejdstider!$D$85/24))+($AS41&lt;$AR41)))))*24)</f>
        <v>0</v>
      </c>
      <c r="AZ41" s="121">
        <f>IFERROR(CEILING(IF(E41="","",IF(OR($F41=0,$G41=0),0,($G41&lt;=$F41)*(1-([1]Arbejdstider!$C$86/24)+([1]Arbejdstider!$D$86/24))*24+(MIN(([1]Arbejdstider!$D$86/24),$G41)-MIN(([1]Arbejdstider!$D$86/24),$F41)+MAX(([1]Arbejdstider!$C$86/24),$G41)-MAX(([1]Arbejdstider!$C$86/24),$F41))*24)-IF(OR($AR41=0,$AS41=0),0,($AS41&lt;=$AR41)*(1-([1]Arbejdstider!$C$86/24)+([1]Arbejdstider!$D$86/24))*24+(MIN(([1]Arbejdstider!$D$86/24),$AS41)-MIN(([1]Arbejdstider!$D$86/24),$AR41)+MAX(([1]Arbejdstider!$C$86/24),$AS41)-MAX(([1]Arbejdstider!$C$86/24),$AR41))*24)+IF(OR($H41=0,$I41=0),0,($I41&lt;=$H41)*(1-([1]Arbejdstider!$C$86/24)+([1]Arbejdstider!$D$86/24))*24+(MIN(([1]Arbejdstider!$D$86/24),$I41)-MIN(([1]Arbejdstider!$D$86/24),$H41)+MAX(([1]Arbejdstider!$C$86/24),$G41)-MAX(([1]Arbejdstider!$C$86/24),$H41))*24)),0.5),"")</f>
        <v>0</v>
      </c>
      <c r="BA41" s="122">
        <f t="shared" si="4"/>
        <v>0</v>
      </c>
      <c r="BB41" s="122">
        <f t="shared" si="5"/>
        <v>0</v>
      </c>
      <c r="BC41" s="122">
        <f t="shared" si="6"/>
        <v>0</v>
      </c>
      <c r="BD41" s="123"/>
      <c r="BE41" s="124"/>
      <c r="BF41" s="122">
        <f t="shared" si="7"/>
        <v>0</v>
      </c>
      <c r="BG41" s="121">
        <f t="shared" si="16"/>
        <v>0</v>
      </c>
      <c r="BH41" s="121">
        <f t="shared" si="8"/>
        <v>0</v>
      </c>
      <c r="BI41" s="121">
        <f t="shared" si="9"/>
        <v>0</v>
      </c>
      <c r="BJ41" s="121">
        <f t="shared" si="10"/>
        <v>0</v>
      </c>
      <c r="BK41" s="121">
        <f t="shared" si="11"/>
        <v>0</v>
      </c>
      <c r="BL41" s="121">
        <f t="shared" si="12"/>
        <v>0</v>
      </c>
      <c r="BM41" s="121">
        <f t="shared" si="13"/>
        <v>0</v>
      </c>
      <c r="BN41" s="121"/>
      <c r="BO41" s="125">
        <f>SUM(AW35:AW41)</f>
        <v>1.6979166666666665</v>
      </c>
      <c r="BP41" s="126">
        <f>IF(OR(F41=0,G41=0),0,IF(AND(WEEKDAY(C41,2)=5,G41&lt;F41,G41&gt;(6/24)),(G41-MAX(F41,(6/24))+(F41&gt;G41))*24-7,IF(WEEKDAY(C41,2)=6,(G41-MAX(F41,(6/24))+(F41&gt;G41))*24,IF(WEEKDAY(C41,2)=7,IF(F41&gt;G41,([1]Arbejdstider!H$87-F41)*24,IF(F41&lt;G41,(G41-F41)*24)),0))))</f>
        <v>0</v>
      </c>
      <c r="BQ41" s="126">
        <f>IF(OR(H41=0,I41=0),0,IF(AND(WEEKDAY(C41,2)=5,I41&lt;H41,I41&gt;(6/24)),(I41-MAX(H41,(6/24))+(H41&gt;I41))*24-7,IF(WEEKDAY(C41,2)=6,(I41-MAX(H41,(6/24))+(H41&gt;I41))*24,IF(WEEKDAY(C41,2)=7,IF(H41&gt;I41,([1]Arbejdstider!H$87-H41)*24,IF(H41&lt;I41,(I41-H41)*24)),""))))</f>
        <v>0</v>
      </c>
      <c r="BR41" s="126"/>
      <c r="BS41" s="126"/>
      <c r="BT41" s="127">
        <f>SUM(BO13:BO41)</f>
        <v>7.7833333333333332</v>
      </c>
      <c r="BU41" s="128">
        <f t="shared" si="14"/>
        <v>0</v>
      </c>
      <c r="BV41" s="129" t="str">
        <f t="shared" si="15"/>
        <v>Mandag</v>
      </c>
      <c r="CF41" s="131"/>
      <c r="CG41" s="131"/>
      <c r="CP41" s="132"/>
    </row>
    <row r="42" spans="2:94" s="139" customFormat="1" ht="11.25" customHeight="1" x14ac:dyDescent="0.2">
      <c r="B42" s="133">
        <f>B35+1</f>
        <v>2</v>
      </c>
      <c r="C42" s="134">
        <f t="shared" si="17"/>
        <v>43473</v>
      </c>
      <c r="D42" s="134" t="str">
        <f t="shared" si="18"/>
        <v>Tirsdag</v>
      </c>
      <c r="E42" s="135" t="s">
        <v>50</v>
      </c>
      <c r="F42" s="109">
        <f>IF(OR(E42=""),"",VLOOKUP(E42,[1]Arbejdstider!$B$4:$AE$78,2,))</f>
        <v>0.29166666666666669</v>
      </c>
      <c r="G42" s="109">
        <f>IF(OR(E42=""),"",VLOOKUP(E42,[1]Arbejdstider!$B$4:$AE$78,3,))</f>
        <v>0.625</v>
      </c>
      <c r="H42" s="109">
        <f>IF(OR(E42=""),"",VLOOKUP(E42,[1]Arbejdstider!$B$4:$AE$78,4,))</f>
        <v>0.95833333333333337</v>
      </c>
      <c r="I42" s="109">
        <f>IF(OR(E42=""),"",VLOOKUP(E42,[1]Arbejdstider!$B$4:$AE$78,5,))</f>
        <v>0.30208333333333331</v>
      </c>
      <c r="J42" s="110">
        <f>IF(OR(E42=""),"",VLOOKUP(E42,[1]Arbejdstider!$B$4:$AE$78,6,))</f>
        <v>0</v>
      </c>
      <c r="K42" s="110">
        <f>IF(OR(E42=""),"",VLOOKUP(E42,[1]Arbejdstider!$B$4:$AE$78,7,))</f>
        <v>0</v>
      </c>
      <c r="L42" s="111">
        <f>IF(OR(E42=""),"",VLOOKUP(E42,[1]Arbejdstider!$B$3:$AE$78,10,))</f>
        <v>0</v>
      </c>
      <c r="M42" s="111">
        <f>IF(OR(E42=""),"",VLOOKUP(E42,[1]Arbejdstider!$B$4:$AE$78,11,))</f>
        <v>0</v>
      </c>
      <c r="N42" s="109">
        <f>IF(OR(E42=""),"",VLOOKUP(E42,[1]Arbejdstider!$B$4:$AE$78,14,))</f>
        <v>0</v>
      </c>
      <c r="O42" s="109">
        <f>IF(OR(E42=""),"",VLOOKUP(E42,[1]Arbejdstider!$B$4:$AE$78,15,))</f>
        <v>0</v>
      </c>
      <c r="P42" s="109">
        <f>IF(OR(E42=""),"",VLOOKUP(E42,[1]Arbejdstider!$B$4:$AE$78,12,))</f>
        <v>0</v>
      </c>
      <c r="Q42" s="109">
        <f>IF(OR(E42=""),"",VLOOKUP(E42,[1]Arbejdstider!$B$4:$AE$78,13,))</f>
        <v>0</v>
      </c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>
        <f>IF(OR(E42=""),"",VLOOKUP(E42,[1]Arbejdstider!$B$4:$AE$78,16,))</f>
        <v>0</v>
      </c>
      <c r="AC42" s="112">
        <f>IF(OR(E42=""),"",VLOOKUP(E42,[1]Arbejdstider!$B$4:$AE$78,17,))</f>
        <v>0</v>
      </c>
      <c r="AD42" s="112">
        <f>IF(OR(E42=""),"",VLOOKUP(E42,[1]Arbejdstider!$B$4:$AE$78,18,))</f>
        <v>0</v>
      </c>
      <c r="AE42" s="112">
        <f>IF(OR(E42=""),"",VLOOKUP(E42,[1]Arbejdstider!$B$4:$AE$78,19,))</f>
        <v>0</v>
      </c>
      <c r="AF42" s="113">
        <f>IF(OR(E42=""),"",VLOOKUP(E42,[1]Arbejdstider!$B$4:$AE$78,20,))</f>
        <v>1</v>
      </c>
      <c r="AG42" s="109">
        <f>IF(OR(E42=""),"",VLOOKUP(E42,[1]Arbejdstider!$B$4:$AE$78,21,))</f>
        <v>0.29166666666666669</v>
      </c>
      <c r="AH42" s="109">
        <f>IF(OR(E42=""),"",VLOOKUP(E42,[1]Arbejdstider!$B$4:$AE$78,22,))</f>
        <v>0.625</v>
      </c>
      <c r="AI42" s="109">
        <f>IF(OR(E42=""),"",VLOOKUP(E42,[1]Arbejdstider!$B$4:$AE$78,23,))</f>
        <v>0.95833333333333337</v>
      </c>
      <c r="AJ42" s="114">
        <f>IF(OR(E42=""),"",VLOOKUP(E42,[1]Arbejdstider!$B$4:$AE$78,20,))</f>
        <v>1</v>
      </c>
      <c r="AK42" s="110">
        <f>IF(OR(E42=""),"",VLOOKUP(E42,[1]Arbejdstider!$B$4:$AE$78,21,))</f>
        <v>0.29166666666666669</v>
      </c>
      <c r="AL42" s="115"/>
      <c r="AM42" s="115"/>
      <c r="AN42" s="115"/>
      <c r="AO42" s="115"/>
      <c r="AP42" s="115"/>
      <c r="AQ42" s="115"/>
      <c r="AR42" s="116"/>
      <c r="AS42" s="117"/>
      <c r="AT42" s="118">
        <f>IF(OR(E42=""),"",VLOOKUP(E42,[1]Arbejdstider!$B$4:$AE$78,24,))</f>
        <v>0.29166666666666674</v>
      </c>
      <c r="AU42" s="113">
        <f>IF(OR(E42=""),"",VLOOKUP(E42,[1]Arbejdstider!$B$4:$AE$78,22,))</f>
        <v>0.625</v>
      </c>
      <c r="AV42" s="113">
        <f>IF(OR(E42=""),"",VLOOKUP(E42,[1]Arbejdstider!$B$4:$AE$78,23,))</f>
        <v>0.95833333333333337</v>
      </c>
      <c r="AW42" s="119">
        <f t="shared" si="3"/>
        <v>0.67708333333333337</v>
      </c>
      <c r="AX42" s="120">
        <f>IF(OR($F42="",$G42=""),0,((IF($G42-MAX($F42,([1]Arbejdstider!$C$84/24))+($G42&lt;$F42)&lt;0,0,$G42-MAX($F42,([1]Arbejdstider!$C$84/24))+($G42&lt;$F42)))*24)-((IF(($G42-MAX($F42,([1]Arbejdstider!$D$84/24))+($G42&lt;$F42))&lt;0,0,($G42-MAX($F42,([1]Arbejdstider!$D$84/24))+($G42&lt;$F42)))))*24)</f>
        <v>8</v>
      </c>
      <c r="AY42" s="122">
        <f>IF(OR($F42="",$G42=""),0,((IF($G42-MAX($F42,([1]Arbejdstider!$C$85/24))+($G42&lt;$F42)&lt;0,0,$G42-MAX($F42,([1]Arbejdstider!$C$85/24))+($G42&lt;$F42)))*24)-((IF(($G42-MAX($F42,([1]Arbejdstider!$D$85/24))+($G42&lt;$F42))&lt;0,0,($G42-MAX($F42,([1]Arbejdstider!$D$85/24))+($G42&lt;$F42)))))*24)-IF(OR($AR42="",$AS42=""),0,((IF($AS42-MAX($AR42,([1]Arbejdstider!$C$85/24))+($AS42&lt;$AR42)&lt;0,0,$AS42-MAX($AR42,([1]Arbejdstider!$C$85/24))+($AS42&lt;$AR42)))*24)-((IF(($AS42-MAX($AR42,([1]Arbejdstider!$D$85/24))+($AS42&lt;$AR42))&lt;0,0,($AS42-MAX($AR42,([1]Arbejdstider!$D$85/24))+($AS42&lt;$AR42)))))*24)</f>
        <v>0</v>
      </c>
      <c r="AZ42" s="122">
        <f>IFERROR(CEILING(IF(E42="","",IF(OR($F42=0,$G42=0),0,($G42&lt;=$F42)*(1-([1]Arbejdstider!$C$86/24)+([1]Arbejdstider!$D$86/24))*24+(MIN(([1]Arbejdstider!$D$86/24),$G42)-MIN(([1]Arbejdstider!$D$86/24),$F42)+MAX(([1]Arbejdstider!$C$86/24),$G42)-MAX(([1]Arbejdstider!$C$86/24),$F42))*24)-IF(OR($AR42=0,$AS42=0),0,($AS42&lt;=$AR42)*(1-([1]Arbejdstider!$C$86/24)+([1]Arbejdstider!$D$86/24))*24+(MIN(([1]Arbejdstider!$D$86/24),$AS42)-MIN(([1]Arbejdstider!$D$86/24),$AR42)+MAX(([1]Arbejdstider!$C$86/24),$AS42)-MAX(([1]Arbejdstider!$C$86/24),$AR42))*24)+IF(OR($H42=0,$I42=0),0,($I42&lt;=$H42)*(1-([1]Arbejdstider!$C$86/24)+([1]Arbejdstider!$D$86/24))*24+(MIN(([1]Arbejdstider!$D$86/24),$I42)-MIN(([1]Arbejdstider!$D$86/24),$H42)+MAX(([1]Arbejdstider!$C$86/24),$G42)-MAX(([1]Arbejdstider!$C$86/24),$H42))*24)),0.5),"")</f>
        <v>7</v>
      </c>
      <c r="BA42" s="122">
        <f t="shared" si="4"/>
        <v>0</v>
      </c>
      <c r="BB42" s="122">
        <f t="shared" si="5"/>
        <v>0</v>
      </c>
      <c r="BC42" s="122">
        <f t="shared" si="6"/>
        <v>0</v>
      </c>
      <c r="BD42" s="123"/>
      <c r="BE42" s="124"/>
      <c r="BF42" s="122">
        <f t="shared" si="7"/>
        <v>0</v>
      </c>
      <c r="BG42" s="122" t="str">
        <f t="shared" si="16"/>
        <v/>
      </c>
      <c r="BH42" s="122">
        <f t="shared" si="8"/>
        <v>0</v>
      </c>
      <c r="BI42" s="121">
        <f t="shared" si="9"/>
        <v>0</v>
      </c>
      <c r="BJ42" s="122">
        <f t="shared" si="10"/>
        <v>0</v>
      </c>
      <c r="BK42" s="122">
        <f t="shared" si="11"/>
        <v>0</v>
      </c>
      <c r="BL42" s="121">
        <f t="shared" si="12"/>
        <v>0</v>
      </c>
      <c r="BM42" s="121">
        <f t="shared" si="13"/>
        <v>0</v>
      </c>
      <c r="BN42" s="121"/>
      <c r="BO42" s="136"/>
      <c r="BP42" s="137">
        <f>IF(OR(F42=0,G42=0),0,IF(AND(WEEKDAY(C42,2)=5,G42&lt;F42,G42&gt;(6/24)),(G42-MAX(F42,(6/24))+(F42&gt;G42))*24-7,IF(WEEKDAY(C42,2)=6,(G42-MAX(F42,(6/24))+(F42&gt;G42))*24,IF(WEEKDAY(C42,2)=7,IF(F42&gt;G42,([1]Arbejdstider!H$87-F42)*24,IF(F42&lt;G42,(G42-F42)*24)),0))))</f>
        <v>0</v>
      </c>
      <c r="BQ42" s="137" t="str">
        <f>IF(OR(H42=0,I42=0),0,IF(AND(WEEKDAY(C42,2)=5,I42&lt;H42,I42&gt;(6/24)),(I42-MAX(H42,(6/24))+(H42&gt;I42))*24-7,IF(WEEKDAY(C42,2)=6,(I42-MAX(H42,(6/24))+(H42&gt;I42))*24,IF(WEEKDAY(C42,2)=7,IF(H42&gt;I42,([1]Arbejdstider!H$87-H42)*24,IF(H42&lt;I42,(I42-H42)*24)),""))))</f>
        <v/>
      </c>
      <c r="BR42" s="137"/>
      <c r="BS42" s="137"/>
      <c r="BT42" s="138"/>
      <c r="BU42" s="128">
        <f t="shared" si="14"/>
        <v>2</v>
      </c>
      <c r="BV42" s="129" t="str">
        <f t="shared" si="15"/>
        <v>Tirsdag</v>
      </c>
      <c r="CF42" s="140"/>
      <c r="CG42" s="140"/>
      <c r="CP42" s="141"/>
    </row>
    <row r="43" spans="2:94" s="139" customFormat="1" x14ac:dyDescent="0.2">
      <c r="B43" s="133"/>
      <c r="C43" s="134">
        <f t="shared" si="17"/>
        <v>43474</v>
      </c>
      <c r="D43" s="134" t="str">
        <f t="shared" si="18"/>
        <v>Onsdag</v>
      </c>
      <c r="E43" s="135" t="s">
        <v>48</v>
      </c>
      <c r="F43" s="109">
        <f>IF(OR(E43=""),"",VLOOKUP(E43,[1]Arbejdstider!$B$4:$AE$78,2,))</f>
        <v>0</v>
      </c>
      <c r="G43" s="109">
        <f>IF(OR(E43=""),"",VLOOKUP(E43,[1]Arbejdstider!$B$4:$AE$78,3,))</f>
        <v>0</v>
      </c>
      <c r="H43" s="109">
        <f>IF(OR(E43=""),"",VLOOKUP(E43,[1]Arbejdstider!$B$4:$AE$78,4,))</f>
        <v>0.95833333333333337</v>
      </c>
      <c r="I43" s="109">
        <f>IF(OR(E43=""),"",VLOOKUP(E43,[1]Arbejdstider!$B$4:$AE$78,5,))</f>
        <v>0.30208333333333331</v>
      </c>
      <c r="J43" s="110">
        <f>IF(OR(E43=""),"",VLOOKUP(E43,[1]Arbejdstider!$B$4:$AE$78,6,))</f>
        <v>0</v>
      </c>
      <c r="K43" s="110">
        <f>IF(OR(E43=""),"",VLOOKUP(E43,[1]Arbejdstider!$B$4:$AE$78,7,))</f>
        <v>0</v>
      </c>
      <c r="L43" s="111">
        <f>IF(OR(E43=""),"",VLOOKUP(E43,[1]Arbejdstider!$B$3:$AE$78,10,))</f>
        <v>0</v>
      </c>
      <c r="M43" s="111">
        <f>IF(OR(E43=""),"",VLOOKUP(E43,[1]Arbejdstider!$B$4:$AE$78,11,))</f>
        <v>0</v>
      </c>
      <c r="N43" s="109">
        <f>IF(OR(E43=""),"",VLOOKUP(E43,[1]Arbejdstider!$B$4:$AE$78,14,))</f>
        <v>0</v>
      </c>
      <c r="O43" s="109">
        <f>IF(OR(E43=""),"",VLOOKUP(E43,[1]Arbejdstider!$B$4:$AE$78,15,))</f>
        <v>0</v>
      </c>
      <c r="P43" s="109">
        <f>IF(OR(E43=""),"",VLOOKUP(E43,[1]Arbejdstider!$B$4:$AE$78,12,))</f>
        <v>0</v>
      </c>
      <c r="Q43" s="109">
        <f>IF(OR(E43=""),"",VLOOKUP(E43,[1]Arbejdstider!$B$4:$AE$78,13,))</f>
        <v>0</v>
      </c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>
        <f>IF(OR(E43=""),"",VLOOKUP(E43,[1]Arbejdstider!$B$4:$AE$78,16,))</f>
        <v>0</v>
      </c>
      <c r="AC43" s="112">
        <f>IF(OR(E43=""),"",VLOOKUP(E43,[1]Arbejdstider!$B$4:$AE$78,17,))</f>
        <v>0</v>
      </c>
      <c r="AD43" s="112">
        <f>IF(OR(E43=""),"",VLOOKUP(E43,[1]Arbejdstider!$B$4:$AE$78,18,))</f>
        <v>0</v>
      </c>
      <c r="AE43" s="112">
        <f>IF(OR(E43=""),"",VLOOKUP(E43,[1]Arbejdstider!$B$4:$AE$78,19,))</f>
        <v>0</v>
      </c>
      <c r="AF43" s="113">
        <f>IF(OR(E43=""),"",VLOOKUP(E43,[1]Arbejdstider!$B$4:$AE$78,20,))</f>
        <v>1</v>
      </c>
      <c r="AG43" s="109">
        <f>IF(OR(E43=""),"",VLOOKUP(E43,[1]Arbejdstider!$B$4:$AE$78,21,))</f>
        <v>0.95833333333333337</v>
      </c>
      <c r="AH43" s="109">
        <f>IF(OR(E43=""),"",VLOOKUP(E43,[1]Arbejdstider!$B$4:$AE$78,22,))</f>
        <v>0</v>
      </c>
      <c r="AI43" s="109">
        <f>IF(OR(E43=""),"",VLOOKUP(E43,[1]Arbejdstider!$B$4:$AE$78,23,))</f>
        <v>0</v>
      </c>
      <c r="AJ43" s="114">
        <f>IF(OR(E43=""),"",VLOOKUP(E43,[1]Arbejdstider!$B$4:$AE$78,20,))</f>
        <v>1</v>
      </c>
      <c r="AK43" s="110">
        <f>IF(OR(E43=""),"",VLOOKUP(E43,[1]Arbejdstider!$B$4:$AE$78,21,))</f>
        <v>0.95833333333333337</v>
      </c>
      <c r="AL43" s="115"/>
      <c r="AM43" s="115"/>
      <c r="AN43" s="115"/>
      <c r="AO43" s="115"/>
      <c r="AP43" s="115"/>
      <c r="AQ43" s="115"/>
      <c r="AR43" s="116"/>
      <c r="AS43" s="117"/>
      <c r="AT43" s="118">
        <f>IF(OR(E43=""),"",VLOOKUP(E43,[1]Arbejdstider!$B$4:$AE$78,24,))</f>
        <v>0.95833333333333337</v>
      </c>
      <c r="AU43" s="113">
        <f>IF(OR(E43=""),"",VLOOKUP(E43,[1]Arbejdstider!$B$4:$AE$78,22,))</f>
        <v>0</v>
      </c>
      <c r="AV43" s="113">
        <f>IF(OR(E43=""),"",VLOOKUP(E43,[1]Arbejdstider!$B$4:$AE$78,23,))</f>
        <v>0</v>
      </c>
      <c r="AW43" s="119">
        <f t="shared" si="3"/>
        <v>0.34375</v>
      </c>
      <c r="AX43" s="120">
        <f>IF(OR($F43="",$G43=""),0,((IF($G43-MAX($F43,([1]Arbejdstider!$C$84/24))+($G43&lt;$F43)&lt;0,0,$G43-MAX($F43,([1]Arbejdstider!$C$84/24))+($G43&lt;$F43)))*24)-((IF(($G43-MAX($F43,([1]Arbejdstider!$D$84/24))+($G43&lt;$F43))&lt;0,0,($G43-MAX($F43,([1]Arbejdstider!$D$84/24))+($G43&lt;$F43)))))*24)</f>
        <v>0</v>
      </c>
      <c r="AY43" s="122">
        <f>IF(OR($F43="",$G43=""),0,((IF($G43-MAX($F43,([1]Arbejdstider!$C$85/24))+($G43&lt;$F43)&lt;0,0,$G43-MAX($F43,([1]Arbejdstider!$C$85/24))+($G43&lt;$F43)))*24)-((IF(($G43-MAX($F43,([1]Arbejdstider!$D$85/24))+($G43&lt;$F43))&lt;0,0,($G43-MAX($F43,([1]Arbejdstider!$D$85/24))+($G43&lt;$F43)))))*24)-IF(OR($AR43="",$AS43=""),0,((IF($AS43-MAX($AR43,([1]Arbejdstider!$C$85/24))+($AS43&lt;$AR43)&lt;0,0,$AS43-MAX($AR43,([1]Arbejdstider!$C$85/24))+($AS43&lt;$AR43)))*24)-((IF(($AS43-MAX($AR43,([1]Arbejdstider!$D$85/24))+($AS43&lt;$AR43))&lt;0,0,($AS43-MAX($AR43,([1]Arbejdstider!$D$85/24))+($AS43&lt;$AR43)))))*24)</f>
        <v>0</v>
      </c>
      <c r="AZ43" s="122">
        <f>IFERROR(CEILING(IF(E43="","",IF(OR($F43=0,$G43=0),0,($G43&lt;=$F43)*(1-([1]Arbejdstider!$C$86/24)+([1]Arbejdstider!$D$86/24))*24+(MIN(([1]Arbejdstider!$D$86/24),$G43)-MIN(([1]Arbejdstider!$D$86/24),$F43)+MAX(([1]Arbejdstider!$C$86/24),$G43)-MAX(([1]Arbejdstider!$C$86/24),$F43))*24)-IF(OR($AR43=0,$AS43=0),0,($AS43&lt;=$AR43)*(1-([1]Arbejdstider!$C$86/24)+([1]Arbejdstider!$D$86/24))*24+(MIN(([1]Arbejdstider!$D$86/24),$AS43)-MIN(([1]Arbejdstider!$D$86/24),$AR43)+MAX(([1]Arbejdstider!$C$86/24),$AS43)-MAX(([1]Arbejdstider!$C$86/24),$AR43))*24)+IF(OR($H43=0,$I43=0),0,($I43&lt;=$H43)*(1-([1]Arbejdstider!$C$86/24)+([1]Arbejdstider!$D$86/24))*24+(MIN(([1]Arbejdstider!$D$86/24),$I43)-MIN(([1]Arbejdstider!$D$86/24),$H43)+MAX(([1]Arbejdstider!$C$86/24),$G43)-MAX(([1]Arbejdstider!$C$86/24),$H43))*24)),0.5),"")</f>
        <v>7</v>
      </c>
      <c r="BA43" s="122">
        <f t="shared" si="4"/>
        <v>0</v>
      </c>
      <c r="BB43" s="122">
        <f t="shared" si="5"/>
        <v>0</v>
      </c>
      <c r="BC43" s="122">
        <f t="shared" si="6"/>
        <v>0</v>
      </c>
      <c r="BD43" s="123"/>
      <c r="BE43" s="124"/>
      <c r="BF43" s="122">
        <f t="shared" si="7"/>
        <v>0</v>
      </c>
      <c r="BG43" s="122" t="str">
        <f t="shared" si="16"/>
        <v/>
      </c>
      <c r="BH43" s="122">
        <f t="shared" si="8"/>
        <v>0</v>
      </c>
      <c r="BI43" s="121">
        <f t="shared" si="9"/>
        <v>0</v>
      </c>
      <c r="BJ43" s="122">
        <f t="shared" si="10"/>
        <v>0</v>
      </c>
      <c r="BK43" s="122">
        <f t="shared" si="11"/>
        <v>0</v>
      </c>
      <c r="BL43" s="121">
        <f t="shared" si="12"/>
        <v>0</v>
      </c>
      <c r="BM43" s="121">
        <f t="shared" si="13"/>
        <v>0</v>
      </c>
      <c r="BN43" s="121"/>
      <c r="BO43" s="136"/>
      <c r="BP43" s="137">
        <f>IF(OR(F43=0,G43=0),0,IF(AND(WEEKDAY(C43,2)=5,G43&lt;F43,G43&gt;(6/24)),(G43-MAX(F43,(6/24))+(F43&gt;G43))*24-7,IF(WEEKDAY(C43,2)=6,(G43-MAX(F43,(6/24))+(F43&gt;G43))*24,IF(WEEKDAY(C43,2)=7,IF(F43&gt;G43,([1]Arbejdstider!H$87-F43)*24,IF(F43&lt;G43,(G43-F43)*24)),0))))</f>
        <v>0</v>
      </c>
      <c r="BQ43" s="137" t="str">
        <f>IF(OR(H43=0,I43=0),0,IF(AND(WEEKDAY(C43,2)=5,I43&lt;H43,I43&gt;(6/24)),(I43-MAX(H43,(6/24))+(H43&gt;I43))*24-7,IF(WEEKDAY(C43,2)=6,(I43-MAX(H43,(6/24))+(H43&gt;I43))*24,IF(WEEKDAY(C43,2)=7,IF(H43&gt;I43,([1]Arbejdstider!H$87-H43)*24,IF(H43&lt;I43,(I43-H43)*24)),""))))</f>
        <v/>
      </c>
      <c r="BR43" s="137"/>
      <c r="BS43" s="137"/>
      <c r="BT43" s="138"/>
      <c r="BU43" s="128">
        <f t="shared" si="14"/>
        <v>0</v>
      </c>
      <c r="BV43" s="129" t="str">
        <f t="shared" si="15"/>
        <v>Onsdag</v>
      </c>
      <c r="CF43" s="140"/>
      <c r="CG43" s="140"/>
      <c r="CP43" s="141"/>
    </row>
    <row r="44" spans="2:94" s="139" customFormat="1" x14ac:dyDescent="0.2">
      <c r="B44" s="133"/>
      <c r="C44" s="134">
        <f t="shared" si="17"/>
        <v>43475</v>
      </c>
      <c r="D44" s="134" t="str">
        <f t="shared" si="18"/>
        <v>Torsdag</v>
      </c>
      <c r="E44" s="135" t="s">
        <v>48</v>
      </c>
      <c r="F44" s="109">
        <f>IF(OR(E44=""),"",VLOOKUP(E44,[1]Arbejdstider!$B$4:$AE$78,2,))</f>
        <v>0</v>
      </c>
      <c r="G44" s="109">
        <f>IF(OR(E44=""),"",VLOOKUP(E44,[1]Arbejdstider!$B$4:$AE$78,3,))</f>
        <v>0</v>
      </c>
      <c r="H44" s="109">
        <f>IF(OR(E44=""),"",VLOOKUP(E44,[1]Arbejdstider!$B$4:$AE$78,4,))</f>
        <v>0.95833333333333337</v>
      </c>
      <c r="I44" s="109">
        <f>IF(OR(E44=""),"",VLOOKUP(E44,[1]Arbejdstider!$B$4:$AE$78,5,))</f>
        <v>0.30208333333333331</v>
      </c>
      <c r="J44" s="110">
        <f>IF(OR(E44=""),"",VLOOKUP(E44,[1]Arbejdstider!$B$4:$AE$78,6,))</f>
        <v>0</v>
      </c>
      <c r="K44" s="110">
        <f>IF(OR(E44=""),"",VLOOKUP(E44,[1]Arbejdstider!$B$4:$AE$78,7,))</f>
        <v>0</v>
      </c>
      <c r="L44" s="111">
        <f>IF(OR(E44=""),"",VLOOKUP(E44,[1]Arbejdstider!$B$3:$AE$78,10,))</f>
        <v>0</v>
      </c>
      <c r="M44" s="111">
        <f>IF(OR(E44=""),"",VLOOKUP(E44,[1]Arbejdstider!$B$4:$AE$78,11,))</f>
        <v>0</v>
      </c>
      <c r="N44" s="109">
        <f>IF(OR(E44=""),"",VLOOKUP(E44,[1]Arbejdstider!$B$4:$AE$78,14,))</f>
        <v>0</v>
      </c>
      <c r="O44" s="109">
        <f>IF(OR(E44=""),"",VLOOKUP(E44,[1]Arbejdstider!$B$4:$AE$78,15,))</f>
        <v>0</v>
      </c>
      <c r="P44" s="109">
        <f>IF(OR(E44=""),"",VLOOKUP(E44,[1]Arbejdstider!$B$4:$AE$78,12,))</f>
        <v>0</v>
      </c>
      <c r="Q44" s="109">
        <f>IF(OR(E44=""),"",VLOOKUP(E44,[1]Arbejdstider!$B$4:$AE$78,13,))</f>
        <v>0</v>
      </c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>
        <f>IF(OR(E44=""),"",VLOOKUP(E44,[1]Arbejdstider!$B$4:$AE$78,16,))</f>
        <v>0</v>
      </c>
      <c r="AC44" s="112">
        <f>IF(OR(E44=""),"",VLOOKUP(E44,[1]Arbejdstider!$B$4:$AE$78,17,))</f>
        <v>0</v>
      </c>
      <c r="AD44" s="112">
        <f>IF(OR(E44=""),"",VLOOKUP(E44,[1]Arbejdstider!$B$4:$AE$78,18,))</f>
        <v>0</v>
      </c>
      <c r="AE44" s="112">
        <f>IF(OR(E44=""),"",VLOOKUP(E44,[1]Arbejdstider!$B$4:$AE$78,19,))</f>
        <v>0</v>
      </c>
      <c r="AF44" s="113">
        <f>IF(OR(E44=""),"",VLOOKUP(E44,[1]Arbejdstider!$B$4:$AE$78,20,))</f>
        <v>1</v>
      </c>
      <c r="AG44" s="109">
        <f>IF(OR(E44=""),"",VLOOKUP(E44,[1]Arbejdstider!$B$4:$AE$78,21,))</f>
        <v>0.95833333333333337</v>
      </c>
      <c r="AH44" s="109">
        <f>IF(OR(E44=""),"",VLOOKUP(E44,[1]Arbejdstider!$B$4:$AE$78,22,))</f>
        <v>0</v>
      </c>
      <c r="AI44" s="109">
        <f>IF(OR(E44=""),"",VLOOKUP(E44,[1]Arbejdstider!$B$4:$AE$78,23,))</f>
        <v>0</v>
      </c>
      <c r="AJ44" s="114">
        <f>IF(OR(E44=""),"",VLOOKUP(E44,[1]Arbejdstider!$B$4:$AE$78,20,))</f>
        <v>1</v>
      </c>
      <c r="AK44" s="110">
        <f>IF(OR(E44=""),"",VLOOKUP(E44,[1]Arbejdstider!$B$4:$AE$78,21,))</f>
        <v>0.95833333333333337</v>
      </c>
      <c r="AL44" s="115"/>
      <c r="AM44" s="115"/>
      <c r="AN44" s="115"/>
      <c r="AO44" s="115"/>
      <c r="AP44" s="115"/>
      <c r="AQ44" s="115"/>
      <c r="AR44" s="116"/>
      <c r="AS44" s="117"/>
      <c r="AT44" s="118">
        <f>IF(OR(E44=""),"",VLOOKUP(E44,[1]Arbejdstider!$B$4:$AE$78,24,))</f>
        <v>0.95833333333333337</v>
      </c>
      <c r="AU44" s="113">
        <f>IF(OR(E44=""),"",VLOOKUP(E44,[1]Arbejdstider!$B$4:$AE$78,22,))</f>
        <v>0</v>
      </c>
      <c r="AV44" s="113">
        <f>IF(OR(E44=""),"",VLOOKUP(E44,[1]Arbejdstider!$B$4:$AE$78,23,))</f>
        <v>0</v>
      </c>
      <c r="AW44" s="119">
        <f t="shared" si="3"/>
        <v>0.34375</v>
      </c>
      <c r="AX44" s="120">
        <f>IF(OR($F44="",$G44=""),0,((IF($G44-MAX($F44,([1]Arbejdstider!$C$84/24))+($G44&lt;$F44)&lt;0,0,$G44-MAX($F44,([1]Arbejdstider!$C$84/24))+($G44&lt;$F44)))*24)-((IF(($G44-MAX($F44,([1]Arbejdstider!$D$84/24))+($G44&lt;$F44))&lt;0,0,($G44-MAX($F44,([1]Arbejdstider!$D$84/24))+($G44&lt;$F44)))))*24)</f>
        <v>0</v>
      </c>
      <c r="AY44" s="122">
        <f>IF(OR($F44="",$G44=""),0,((IF($G44-MAX($F44,([1]Arbejdstider!$C$85/24))+($G44&lt;$F44)&lt;0,0,$G44-MAX($F44,([1]Arbejdstider!$C$85/24))+($G44&lt;$F44)))*24)-((IF(($G44-MAX($F44,([1]Arbejdstider!$D$85/24))+($G44&lt;$F44))&lt;0,0,($G44-MAX($F44,([1]Arbejdstider!$D$85/24))+($G44&lt;$F44)))))*24)-IF(OR($AR44="",$AS44=""),0,((IF($AS44-MAX($AR44,([1]Arbejdstider!$C$85/24))+($AS44&lt;$AR44)&lt;0,0,$AS44-MAX($AR44,([1]Arbejdstider!$C$85/24))+($AS44&lt;$AR44)))*24)-((IF(($AS44-MAX($AR44,([1]Arbejdstider!$D$85/24))+($AS44&lt;$AR44))&lt;0,0,($AS44-MAX($AR44,([1]Arbejdstider!$D$85/24))+($AS44&lt;$AR44)))))*24)</f>
        <v>0</v>
      </c>
      <c r="AZ44" s="122">
        <f>IFERROR(CEILING(IF(E44="","",IF(OR($F44=0,$G44=0),0,($G44&lt;=$F44)*(1-([1]Arbejdstider!$C$86/24)+([1]Arbejdstider!$D$86/24))*24+(MIN(([1]Arbejdstider!$D$86/24),$G44)-MIN(([1]Arbejdstider!$D$86/24),$F44)+MAX(([1]Arbejdstider!$C$86/24),$G44)-MAX(([1]Arbejdstider!$C$86/24),$F44))*24)-IF(OR($AR44=0,$AS44=0),0,($AS44&lt;=$AR44)*(1-([1]Arbejdstider!$C$86/24)+([1]Arbejdstider!$D$86/24))*24+(MIN(([1]Arbejdstider!$D$86/24),$AS44)-MIN(([1]Arbejdstider!$D$86/24),$AR44)+MAX(([1]Arbejdstider!$C$86/24),$AS44)-MAX(([1]Arbejdstider!$C$86/24),$AR44))*24)+IF(OR($H44=0,$I44=0),0,($I44&lt;=$H44)*(1-([1]Arbejdstider!$C$86/24)+([1]Arbejdstider!$D$86/24))*24+(MIN(([1]Arbejdstider!$D$86/24),$I44)-MIN(([1]Arbejdstider!$D$86/24),$H44)+MAX(([1]Arbejdstider!$C$86/24),$G44)-MAX(([1]Arbejdstider!$C$86/24),$H44))*24)),0.5),"")</f>
        <v>7</v>
      </c>
      <c r="BA44" s="122">
        <f t="shared" si="4"/>
        <v>0</v>
      </c>
      <c r="BB44" s="122">
        <f t="shared" si="5"/>
        <v>0</v>
      </c>
      <c r="BC44" s="122">
        <f t="shared" si="6"/>
        <v>0</v>
      </c>
      <c r="BD44" s="123"/>
      <c r="BE44" s="124"/>
      <c r="BF44" s="122">
        <f t="shared" si="7"/>
        <v>0</v>
      </c>
      <c r="BG44" s="122" t="str">
        <f t="shared" si="16"/>
        <v/>
      </c>
      <c r="BH44" s="122">
        <f t="shared" si="8"/>
        <v>0</v>
      </c>
      <c r="BI44" s="121">
        <f t="shared" si="9"/>
        <v>0</v>
      </c>
      <c r="BJ44" s="122">
        <f t="shared" si="10"/>
        <v>0</v>
      </c>
      <c r="BK44" s="122">
        <f t="shared" si="11"/>
        <v>0</v>
      </c>
      <c r="BL44" s="121">
        <f t="shared" si="12"/>
        <v>0</v>
      </c>
      <c r="BM44" s="121">
        <f t="shared" si="13"/>
        <v>0</v>
      </c>
      <c r="BN44" s="121"/>
      <c r="BO44" s="136"/>
      <c r="BP44" s="137">
        <f>IF(OR(F44=0,G44=0),0,IF(AND(WEEKDAY(C44,2)=5,G44&lt;F44,G44&gt;(6/24)),(G44-MAX(F44,(6/24))+(F44&gt;G44))*24-7,IF(WEEKDAY(C44,2)=6,(G44-MAX(F44,(6/24))+(F44&gt;G44))*24,IF(WEEKDAY(C44,2)=7,IF(F44&gt;G44,([1]Arbejdstider!H$87-F44)*24,IF(F44&lt;G44,(G44-F44)*24)),0))))</f>
        <v>0</v>
      </c>
      <c r="BQ44" s="137" t="str">
        <f>IF(OR(H44=0,I44=0),0,IF(AND(WEEKDAY(C44,2)=5,I44&lt;H44,I44&gt;(6/24)),(I44-MAX(H44,(6/24))+(H44&gt;I44))*24-7,IF(WEEKDAY(C44,2)=6,(I44-MAX(H44,(6/24))+(H44&gt;I44))*24,IF(WEEKDAY(C44,2)=7,IF(H44&gt;I44,([1]Arbejdstider!H$87-H44)*24,IF(H44&lt;I44,(I44-H44)*24)),""))))</f>
        <v/>
      </c>
      <c r="BR44" s="137"/>
      <c r="BS44" s="137"/>
      <c r="BT44" s="138"/>
      <c r="BU44" s="128">
        <f t="shared" si="14"/>
        <v>0</v>
      </c>
      <c r="BV44" s="129" t="str">
        <f t="shared" si="15"/>
        <v>Torsdag</v>
      </c>
      <c r="CF44" s="140"/>
      <c r="CG44" s="140"/>
      <c r="CP44" s="141"/>
    </row>
    <row r="45" spans="2:94" s="139" customFormat="1" x14ac:dyDescent="0.2">
      <c r="B45" s="133"/>
      <c r="C45" s="134">
        <f t="shared" si="17"/>
        <v>43476</v>
      </c>
      <c r="D45" s="134" t="str">
        <f t="shared" si="18"/>
        <v>Fredag</v>
      </c>
      <c r="E45" s="135" t="s">
        <v>49</v>
      </c>
      <c r="F45" s="109">
        <f>IF(OR(E45=""),"",VLOOKUP(E45,[1]Arbejdstider!$B$4:$AE$78,2,))</f>
        <v>0</v>
      </c>
      <c r="G45" s="109">
        <f>IF(OR(E45=""),"",VLOOKUP(E45,[1]Arbejdstider!$B$4:$AE$78,3,))</f>
        <v>0</v>
      </c>
      <c r="H45" s="109">
        <f>IF(OR(E45=""),"",VLOOKUP(E45,[1]Arbejdstider!$B$4:$AE$78,4,))</f>
        <v>0</v>
      </c>
      <c r="I45" s="109">
        <f>IF(OR(E45=""),"",VLOOKUP(E45,[1]Arbejdstider!$B$4:$AE$78,5,))</f>
        <v>0</v>
      </c>
      <c r="J45" s="110">
        <f>IF(OR(E45=""),"",VLOOKUP(E45,[1]Arbejdstider!$B$4:$AE$78,6,))</f>
        <v>0</v>
      </c>
      <c r="K45" s="110">
        <f>IF(OR(E45=""),"",VLOOKUP(E45,[1]Arbejdstider!$B$4:$AE$78,7,))</f>
        <v>0</v>
      </c>
      <c r="L45" s="111">
        <f>IF(OR(E45=""),"",VLOOKUP(E45,[1]Arbejdstider!$B$3:$AE$78,10,))</f>
        <v>0</v>
      </c>
      <c r="M45" s="111">
        <f>IF(OR(E45=""),"",VLOOKUP(E45,[1]Arbejdstider!$B$4:$AE$78,11,))</f>
        <v>0</v>
      </c>
      <c r="N45" s="109">
        <f>IF(OR(E45=""),"",VLOOKUP(E45,[1]Arbejdstider!$B$4:$AE$78,14,))</f>
        <v>0</v>
      </c>
      <c r="O45" s="109">
        <f>IF(OR(E45=""),"",VLOOKUP(E45,[1]Arbejdstider!$B$4:$AE$78,15,))</f>
        <v>0</v>
      </c>
      <c r="P45" s="109">
        <f>IF(OR(E45=""),"",VLOOKUP(E45,[1]Arbejdstider!$B$4:$AE$78,12,))</f>
        <v>0</v>
      </c>
      <c r="Q45" s="109">
        <f>IF(OR(E45=""),"",VLOOKUP(E45,[1]Arbejdstider!$B$4:$AE$78,13,))</f>
        <v>0</v>
      </c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>
        <f>IF(OR(E45=""),"",VLOOKUP(E45,[1]Arbejdstider!$B$4:$AE$78,16,))</f>
        <v>0</v>
      </c>
      <c r="AC45" s="112">
        <f>IF(OR(E45=""),"",VLOOKUP(E45,[1]Arbejdstider!$B$4:$AE$78,17,))</f>
        <v>0</v>
      </c>
      <c r="AD45" s="112">
        <f>IF(OR(E45=""),"",VLOOKUP(E45,[1]Arbejdstider!$B$4:$AE$78,18,))</f>
        <v>0</v>
      </c>
      <c r="AE45" s="112">
        <f>IF(OR(E45=""),"",VLOOKUP(E45,[1]Arbejdstider!$B$4:$AE$78,19,))</f>
        <v>0</v>
      </c>
      <c r="AF45" s="113">
        <f>IF(OR(E45=""),"",VLOOKUP(E45,[1]Arbejdstider!$B$4:$AE$78,20,))</f>
        <v>0.30208333333333331</v>
      </c>
      <c r="AG45" s="109">
        <f>IF(OR(E45=""),"",VLOOKUP(E45,[1]Arbejdstider!$B$4:$AE$78,21,))</f>
        <v>0.55208333333333337</v>
      </c>
      <c r="AH45" s="109">
        <f>IF(OR(E45=""),"",VLOOKUP(E45,[1]Arbejdstider!$B$4:$AE$78,22,))</f>
        <v>0.55208333333333337</v>
      </c>
      <c r="AI45" s="109">
        <f>IF(OR(E45=""),"",VLOOKUP(E45,[1]Arbejdstider!$B$4:$AE$78,23,))</f>
        <v>1</v>
      </c>
      <c r="AJ45" s="114">
        <f>IF(OR(E45=""),"",VLOOKUP(E45,[1]Arbejdstider!$B$4:$AE$78,20,))</f>
        <v>0.30208333333333331</v>
      </c>
      <c r="AK45" s="110">
        <f>IF(OR(E45=""),"",VLOOKUP(E45,[1]Arbejdstider!$B$4:$AE$78,21,))</f>
        <v>0.55208333333333337</v>
      </c>
      <c r="AL45" s="115"/>
      <c r="AM45" s="115"/>
      <c r="AN45" s="115"/>
      <c r="AO45" s="115"/>
      <c r="AP45" s="115"/>
      <c r="AQ45" s="115"/>
      <c r="AR45" s="116"/>
      <c r="AS45" s="117"/>
      <c r="AT45" s="118">
        <f>IF(OR(E45=""),"",VLOOKUP(E45,[1]Arbejdstider!$B$4:$AE$78,24,))</f>
        <v>0.25000000000000006</v>
      </c>
      <c r="AU45" s="113">
        <f>IF(OR(E45=""),"",VLOOKUP(E45,[1]Arbejdstider!$B$4:$AE$78,22,))</f>
        <v>0.55208333333333337</v>
      </c>
      <c r="AV45" s="113">
        <f>IF(OR(E45=""),"",VLOOKUP(E45,[1]Arbejdstider!$B$4:$AE$78,23,))</f>
        <v>1</v>
      </c>
      <c r="AW45" s="119">
        <f t="shared" si="3"/>
        <v>0</v>
      </c>
      <c r="AX45" s="120">
        <f>IF(OR($F45="",$G45=""),0,((IF($G45-MAX($F45,([1]Arbejdstider!$C$84/24))+($G45&lt;$F45)&lt;0,0,$G45-MAX($F45,([1]Arbejdstider!$C$84/24))+($G45&lt;$F45)))*24)-((IF(($G45-MAX($F45,([1]Arbejdstider!$D$84/24))+($G45&lt;$F45))&lt;0,0,($G45-MAX($F45,([1]Arbejdstider!$D$84/24))+($G45&lt;$F45)))))*24)</f>
        <v>0</v>
      </c>
      <c r="AY45" s="122">
        <f>IF(OR($F45="",$G45=""),0,((IF($G45-MAX($F45,([1]Arbejdstider!$C$85/24))+($G45&lt;$F45)&lt;0,0,$G45-MAX($F45,([1]Arbejdstider!$C$85/24))+($G45&lt;$F45)))*24)-((IF(($G45-MAX($F45,([1]Arbejdstider!$D$85/24))+($G45&lt;$F45))&lt;0,0,($G45-MAX($F45,([1]Arbejdstider!$D$85/24))+($G45&lt;$F45)))))*24)-IF(OR($AR45="",$AS45=""),0,((IF($AS45-MAX($AR45,([1]Arbejdstider!$C$85/24))+($AS45&lt;$AR45)&lt;0,0,$AS45-MAX($AR45,([1]Arbejdstider!$C$85/24))+($AS45&lt;$AR45)))*24)-((IF(($AS45-MAX($AR45,([1]Arbejdstider!$D$85/24))+($AS45&lt;$AR45))&lt;0,0,($AS45-MAX($AR45,([1]Arbejdstider!$D$85/24))+($AS45&lt;$AR45)))))*24)</f>
        <v>0</v>
      </c>
      <c r="AZ45" s="122">
        <f>IFERROR(CEILING(IF(E45="","",IF(OR($F45=0,$G45=0),0,($G45&lt;=$F45)*(1-([1]Arbejdstider!$C$86/24)+([1]Arbejdstider!$D$86/24))*24+(MIN(([1]Arbejdstider!$D$86/24),$G45)-MIN(([1]Arbejdstider!$D$86/24),$F45)+MAX(([1]Arbejdstider!$C$86/24),$G45)-MAX(([1]Arbejdstider!$C$86/24),$F45))*24)-IF(OR($AR45=0,$AS45=0),0,($AS45&lt;=$AR45)*(1-([1]Arbejdstider!$C$86/24)+([1]Arbejdstider!$D$86/24))*24+(MIN(([1]Arbejdstider!$D$86/24),$AS45)-MIN(([1]Arbejdstider!$D$86/24),$AR45)+MAX(([1]Arbejdstider!$C$86/24),$AS45)-MAX(([1]Arbejdstider!$C$86/24),$AR45))*24)+IF(OR($H45=0,$I45=0),0,($I45&lt;=$H45)*(1-([1]Arbejdstider!$C$86/24)+([1]Arbejdstider!$D$86/24))*24+(MIN(([1]Arbejdstider!$D$86/24),$I45)-MIN(([1]Arbejdstider!$D$86/24),$H45)+MAX(([1]Arbejdstider!$C$86/24),$G45)-MAX(([1]Arbejdstider!$C$86/24),$H45))*24)),0.5),"")</f>
        <v>0</v>
      </c>
      <c r="BA45" s="122">
        <f t="shared" si="4"/>
        <v>0</v>
      </c>
      <c r="BB45" s="122">
        <f t="shared" si="5"/>
        <v>0</v>
      </c>
      <c r="BC45" s="122">
        <f t="shared" si="6"/>
        <v>0</v>
      </c>
      <c r="BD45" s="123"/>
      <c r="BE45" s="124"/>
      <c r="BF45" s="122">
        <f t="shared" si="7"/>
        <v>0</v>
      </c>
      <c r="BG45" s="122">
        <f t="shared" si="16"/>
        <v>0</v>
      </c>
      <c r="BH45" s="122">
        <f t="shared" si="8"/>
        <v>0</v>
      </c>
      <c r="BI45" s="121">
        <f t="shared" si="9"/>
        <v>0</v>
      </c>
      <c r="BJ45" s="122">
        <f t="shared" si="10"/>
        <v>0</v>
      </c>
      <c r="BK45" s="122">
        <f t="shared" si="11"/>
        <v>0</v>
      </c>
      <c r="BL45" s="121">
        <f t="shared" si="12"/>
        <v>0</v>
      </c>
      <c r="BM45" s="121">
        <f t="shared" si="13"/>
        <v>0</v>
      </c>
      <c r="BN45" s="121"/>
      <c r="BO45" s="136"/>
      <c r="BP45" s="137">
        <f>IF(OR(F45=0,G45=0),0,IF(AND(WEEKDAY(C45,2)=5,G45&lt;F45,G45&gt;(6/24)),(G45-MAX(F45,(6/24))+(F45&gt;G45))*24-7,IF(WEEKDAY(C45,2)=6,(G45-MAX(F45,(6/24))+(F45&gt;G45))*24,IF(WEEKDAY(C45,2)=7,IF(F45&gt;G45,([1]Arbejdstider!H$87-F45)*24,IF(F45&lt;G45,(G45-F45)*24)),0))))</f>
        <v>0</v>
      </c>
      <c r="BQ45" s="137">
        <f>IF(OR(H45=0,I45=0),0,IF(AND(WEEKDAY(C45,2)=5,I45&lt;H45,I45&gt;(6/24)),(I45-MAX(H45,(6/24))+(H45&gt;I45))*24-7,IF(WEEKDAY(C45,2)=6,(I45-MAX(H45,(6/24))+(H45&gt;I45))*24,IF(WEEKDAY(C45,2)=7,IF(H45&gt;I45,([1]Arbejdstider!H$87-H45)*24,IF(H45&lt;I45,(I45-H45)*24)),""))))</f>
        <v>0</v>
      </c>
      <c r="BR45" s="137"/>
      <c r="BS45" s="137"/>
      <c r="BT45" s="138"/>
      <c r="BU45" s="128">
        <f t="shared" si="14"/>
        <v>0</v>
      </c>
      <c r="BV45" s="129" t="str">
        <f t="shared" si="15"/>
        <v>Fredag</v>
      </c>
      <c r="CF45" s="140"/>
      <c r="CG45" s="140"/>
      <c r="CP45" s="141"/>
    </row>
    <row r="46" spans="2:94" s="139" customFormat="1" x14ac:dyDescent="0.2">
      <c r="B46" s="133"/>
      <c r="C46" s="134">
        <f t="shared" si="17"/>
        <v>43477</v>
      </c>
      <c r="D46" s="134" t="str">
        <f t="shared" si="18"/>
        <v>Lørdag</v>
      </c>
      <c r="E46" s="135" t="s">
        <v>46</v>
      </c>
      <c r="F46" s="109">
        <f>IF(OR(E46=""),"",VLOOKUP(E46,[1]Arbejdstider!$B$4:$AE$78,2,))</f>
        <v>0</v>
      </c>
      <c r="G46" s="109">
        <f>IF(OR(E46=""),"",VLOOKUP(E46,[1]Arbejdstider!$B$4:$AE$78,3,))</f>
        <v>0</v>
      </c>
      <c r="H46" s="109">
        <f>IF(OR(E46=""),"",VLOOKUP(E46,[1]Arbejdstider!$B$4:$AE$78,4,))</f>
        <v>0</v>
      </c>
      <c r="I46" s="109">
        <f>IF(OR(E46=""),"",VLOOKUP(E46,[1]Arbejdstider!$B$4:$AE$78,5,))</f>
        <v>0</v>
      </c>
      <c r="J46" s="110">
        <f>IF(OR(E46=""),"",VLOOKUP(E46,[1]Arbejdstider!$B$4:$AE$78,6,))</f>
        <v>0</v>
      </c>
      <c r="K46" s="110">
        <f>IF(OR(E46=""),"",VLOOKUP(E46,[1]Arbejdstider!$B$4:$AE$78,7,))</f>
        <v>0</v>
      </c>
      <c r="L46" s="111">
        <f>IF(OR(E46=""),"",VLOOKUP(E46,[1]Arbejdstider!$B$3:$AE$78,10,))</f>
        <v>0</v>
      </c>
      <c r="M46" s="111">
        <f>IF(OR(E46=""),"",VLOOKUP(E46,[1]Arbejdstider!$B$4:$AE$78,11,))</f>
        <v>0</v>
      </c>
      <c r="N46" s="109">
        <f>IF(OR(E46=""),"",VLOOKUP(E46,[1]Arbejdstider!$B$4:$AE$78,14,))</f>
        <v>0</v>
      </c>
      <c r="O46" s="109">
        <f>IF(OR(E46=""),"",VLOOKUP(E46,[1]Arbejdstider!$B$4:$AE$78,15,))</f>
        <v>0</v>
      </c>
      <c r="P46" s="109">
        <f>IF(OR(E46=""),"",VLOOKUP(E46,[1]Arbejdstider!$B$4:$AE$78,12,))</f>
        <v>0</v>
      </c>
      <c r="Q46" s="109">
        <f>IF(OR(E46=""),"",VLOOKUP(E46,[1]Arbejdstider!$B$4:$AE$78,13,))</f>
        <v>0</v>
      </c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>
        <f>IF(OR(E46=""),"",VLOOKUP(E46,[1]Arbejdstider!$B$4:$AE$78,16,))</f>
        <v>0</v>
      </c>
      <c r="AC46" s="112">
        <f>IF(OR(E46=""),"",VLOOKUP(E46,[1]Arbejdstider!$B$4:$AE$78,17,))</f>
        <v>0</v>
      </c>
      <c r="AD46" s="112">
        <f>IF(OR(E46=""),"",VLOOKUP(E46,[1]Arbejdstider!$B$4:$AE$78,18,))</f>
        <v>0</v>
      </c>
      <c r="AE46" s="112">
        <f>IF(OR(E46=""),"",VLOOKUP(E46,[1]Arbejdstider!$B$4:$AE$78,19,))</f>
        <v>0</v>
      </c>
      <c r="AF46" s="113">
        <f>IF(OR(E46=""),"",VLOOKUP(E46,[1]Arbejdstider!$B$4:$AE$78,20,))</f>
        <v>1</v>
      </c>
      <c r="AG46" s="109">
        <f>IF(OR(E46=""),"",VLOOKUP(E46,[1]Arbejdstider!$B$4:$AE$78,21,))</f>
        <v>1</v>
      </c>
      <c r="AH46" s="109">
        <f>IF(OR(E46=""),"",VLOOKUP(E46,[1]Arbejdstider!$B$4:$AE$78,22,))</f>
        <v>0</v>
      </c>
      <c r="AI46" s="109">
        <f>IF(OR(E46=""),"",VLOOKUP(E46,[1]Arbejdstider!$B$4:$AE$78,23,))</f>
        <v>0</v>
      </c>
      <c r="AJ46" s="114">
        <f>IF(OR(E46=""),"",VLOOKUP(E46,[1]Arbejdstider!$B$4:$AE$78,20,))</f>
        <v>1</v>
      </c>
      <c r="AK46" s="110">
        <f>IF(OR(E46=""),"",VLOOKUP(E46,[1]Arbejdstider!$B$4:$AE$78,21,))</f>
        <v>1</v>
      </c>
      <c r="AL46" s="115"/>
      <c r="AM46" s="115"/>
      <c r="AN46" s="115"/>
      <c r="AO46" s="115"/>
      <c r="AP46" s="115"/>
      <c r="AQ46" s="115"/>
      <c r="AR46" s="116"/>
      <c r="AS46" s="117"/>
      <c r="AT46" s="118">
        <f>IF(OR(E46=""),"",VLOOKUP(E46,[1]Arbejdstider!$B$4:$AE$78,24,))</f>
        <v>0</v>
      </c>
      <c r="AU46" s="113">
        <f>IF(OR(E46=""),"",VLOOKUP(E46,[1]Arbejdstider!$B$4:$AE$78,22,))</f>
        <v>0</v>
      </c>
      <c r="AV46" s="113">
        <f>IF(OR(E46=""),"",VLOOKUP(E46,[1]Arbejdstider!$B$4:$AE$78,23,))</f>
        <v>0</v>
      </c>
      <c r="AW46" s="119">
        <f t="shared" si="3"/>
        <v>0</v>
      </c>
      <c r="AX46" s="120">
        <f>IF(OR($F46="",$G46=""),0,((IF($G46-MAX($F46,([1]Arbejdstider!$C$84/24))+($G46&lt;$F46)&lt;0,0,$G46-MAX($F46,([1]Arbejdstider!$C$84/24))+($G46&lt;$F46)))*24)-((IF(($G46-MAX($F46,([1]Arbejdstider!$D$84/24))+($G46&lt;$F46))&lt;0,0,($G46-MAX($F46,([1]Arbejdstider!$D$84/24))+($G46&lt;$F46)))))*24)</f>
        <v>0</v>
      </c>
      <c r="AY46" s="122">
        <f>IF(OR($F46="",$G46=""),0,((IF($G46-MAX($F46,([1]Arbejdstider!$C$85/24))+($G46&lt;$F46)&lt;0,0,$G46-MAX($F46,([1]Arbejdstider!$C$85/24))+($G46&lt;$F46)))*24)-((IF(($G46-MAX($F46,([1]Arbejdstider!$D$85/24))+($G46&lt;$F46))&lt;0,0,($G46-MAX($F46,([1]Arbejdstider!$D$85/24))+($G46&lt;$F46)))))*24)-IF(OR($AR46="",$AS46=""),0,((IF($AS46-MAX($AR46,([1]Arbejdstider!$C$85/24))+($AS46&lt;$AR46)&lt;0,0,$AS46-MAX($AR46,([1]Arbejdstider!$C$85/24))+($AS46&lt;$AR46)))*24)-((IF(($AS46-MAX($AR46,([1]Arbejdstider!$D$85/24))+($AS46&lt;$AR46))&lt;0,0,($AS46-MAX($AR46,([1]Arbejdstider!$D$85/24))+($AS46&lt;$AR46)))))*24)</f>
        <v>0</v>
      </c>
      <c r="AZ46" s="122">
        <f>IFERROR(CEILING(IF(E46="","",IF(OR($F46=0,$G46=0),0,($G46&lt;=$F46)*(1-([1]Arbejdstider!$C$86/24)+([1]Arbejdstider!$D$86/24))*24+(MIN(([1]Arbejdstider!$D$86/24),$G46)-MIN(([1]Arbejdstider!$D$86/24),$F46)+MAX(([1]Arbejdstider!$C$86/24),$G46)-MAX(([1]Arbejdstider!$C$86/24),$F46))*24)-IF(OR($AR46=0,$AS46=0),0,($AS46&lt;=$AR46)*(1-([1]Arbejdstider!$C$86/24)+([1]Arbejdstider!$D$86/24))*24+(MIN(([1]Arbejdstider!$D$86/24),$AS46)-MIN(([1]Arbejdstider!$D$86/24),$AR46)+MAX(([1]Arbejdstider!$C$86/24),$AS46)-MAX(([1]Arbejdstider!$C$86/24),$AR46))*24)+IF(OR($H46=0,$I46=0),0,($I46&lt;=$H46)*(1-([1]Arbejdstider!$C$86/24)+([1]Arbejdstider!$D$86/24))*24+(MIN(([1]Arbejdstider!$D$86/24),$I46)-MIN(([1]Arbejdstider!$D$86/24),$H46)+MAX(([1]Arbejdstider!$C$86/24),$G46)-MAX(([1]Arbejdstider!$C$86/24),$H46))*24)),0.5),"")</f>
        <v>0</v>
      </c>
      <c r="BA46" s="122">
        <f t="shared" si="4"/>
        <v>0</v>
      </c>
      <c r="BB46" s="122">
        <f t="shared" si="5"/>
        <v>0</v>
      </c>
      <c r="BC46" s="122">
        <f t="shared" si="6"/>
        <v>0</v>
      </c>
      <c r="BD46" s="123"/>
      <c r="BE46" s="124"/>
      <c r="BF46" s="122">
        <f t="shared" si="7"/>
        <v>0</v>
      </c>
      <c r="BG46" s="122">
        <f t="shared" si="16"/>
        <v>0</v>
      </c>
      <c r="BH46" s="122">
        <f t="shared" si="8"/>
        <v>0</v>
      </c>
      <c r="BI46" s="121">
        <f t="shared" si="9"/>
        <v>0</v>
      </c>
      <c r="BJ46" s="122">
        <f t="shared" si="10"/>
        <v>0</v>
      </c>
      <c r="BK46" s="122">
        <f t="shared" si="11"/>
        <v>0</v>
      </c>
      <c r="BL46" s="121">
        <f t="shared" si="12"/>
        <v>0</v>
      </c>
      <c r="BM46" s="121">
        <f t="shared" si="13"/>
        <v>0</v>
      </c>
      <c r="BN46" s="121"/>
      <c r="BO46" s="136"/>
      <c r="BP46" s="137">
        <f>IF(OR(F46=0,G46=0),0,IF(AND(WEEKDAY(C46,2)=5,G46&lt;F46,G46&gt;(6/24)),(G46-MAX(F46,(6/24))+(F46&gt;G46))*24-7,IF(WEEKDAY(C46,2)=6,(G46-MAX(F46,(6/24))+(F46&gt;G46))*24,IF(WEEKDAY(C46,2)=7,IF(F46&gt;G46,([1]Arbejdstider!H$87-F46)*24,IF(F46&lt;G46,(G46-F46)*24)),0))))</f>
        <v>0</v>
      </c>
      <c r="BQ46" s="137">
        <f>IF(OR(H46=0,I46=0),0,IF(AND(WEEKDAY(C46,2)=5,I46&lt;H46,I46&gt;(6/24)),(I46-MAX(H46,(6/24))+(H46&gt;I46))*24-7,IF(WEEKDAY(C46,2)=6,(I46-MAX(H46,(6/24))+(H46&gt;I46))*24,IF(WEEKDAY(C46,2)=7,IF(H46&gt;I46,([1]Arbejdstider!H$87-H46)*24,IF(H46&lt;I46,(I46-H46)*24)),""))))</f>
        <v>0</v>
      </c>
      <c r="BR46" s="137"/>
      <c r="BS46" s="137"/>
      <c r="BT46" s="138"/>
      <c r="BU46" s="128">
        <f t="shared" si="14"/>
        <v>0</v>
      </c>
      <c r="BV46" s="129" t="str">
        <f t="shared" si="15"/>
        <v>Lørdag</v>
      </c>
      <c r="CF46" s="140"/>
      <c r="CG46" s="140"/>
      <c r="CP46" s="141"/>
    </row>
    <row r="47" spans="2:94" s="139" customFormat="1" x14ac:dyDescent="0.2">
      <c r="B47" s="133"/>
      <c r="C47" s="134">
        <f t="shared" si="17"/>
        <v>43478</v>
      </c>
      <c r="D47" s="134" t="str">
        <f t="shared" si="18"/>
        <v>Søndag</v>
      </c>
      <c r="E47" s="135" t="s">
        <v>46</v>
      </c>
      <c r="F47" s="109">
        <f>IF(OR(E47=""),"",VLOOKUP(E47,[1]Arbejdstider!$B$4:$AE$78,2,))</f>
        <v>0</v>
      </c>
      <c r="G47" s="109">
        <f>IF(OR(E47=""),"",VLOOKUP(E47,[1]Arbejdstider!$B$4:$AE$78,3,))</f>
        <v>0</v>
      </c>
      <c r="H47" s="109">
        <f>IF(OR(E47=""),"",VLOOKUP(E47,[1]Arbejdstider!$B$4:$AE$78,4,))</f>
        <v>0</v>
      </c>
      <c r="I47" s="109">
        <f>IF(OR(E47=""),"",VLOOKUP(E47,[1]Arbejdstider!$B$4:$AE$78,5,))</f>
        <v>0</v>
      </c>
      <c r="J47" s="110">
        <f>IF(OR(E47=""),"",VLOOKUP(E47,[1]Arbejdstider!$B$4:$AE$78,6,))</f>
        <v>0</v>
      </c>
      <c r="K47" s="110">
        <f>IF(OR(E47=""),"",VLOOKUP(E47,[1]Arbejdstider!$B$4:$AE$78,7,))</f>
        <v>0</v>
      </c>
      <c r="L47" s="111">
        <f>IF(OR(E47=""),"",VLOOKUP(E47,[1]Arbejdstider!$B$3:$AE$78,10,))</f>
        <v>0</v>
      </c>
      <c r="M47" s="111">
        <f>IF(OR(E47=""),"",VLOOKUP(E47,[1]Arbejdstider!$B$4:$AE$78,11,))</f>
        <v>0</v>
      </c>
      <c r="N47" s="109">
        <f>IF(OR(E47=""),"",VLOOKUP(E47,[1]Arbejdstider!$B$4:$AE$78,14,))</f>
        <v>0</v>
      </c>
      <c r="O47" s="109">
        <f>IF(OR(E47=""),"",VLOOKUP(E47,[1]Arbejdstider!$B$4:$AE$78,15,))</f>
        <v>0</v>
      </c>
      <c r="P47" s="109">
        <f>IF(OR(E47=""),"",VLOOKUP(E47,[1]Arbejdstider!$B$4:$AE$78,12,))</f>
        <v>0</v>
      </c>
      <c r="Q47" s="109">
        <f>IF(OR(E47=""),"",VLOOKUP(E47,[1]Arbejdstider!$B$4:$AE$78,13,))</f>
        <v>0</v>
      </c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>
        <f>IF(OR(E47=""),"",VLOOKUP(E47,[1]Arbejdstider!$B$4:$AE$78,16,))</f>
        <v>0</v>
      </c>
      <c r="AC47" s="112">
        <f>IF(OR(E47=""),"",VLOOKUP(E47,[1]Arbejdstider!$B$4:$AE$78,17,))</f>
        <v>0</v>
      </c>
      <c r="AD47" s="112">
        <f>IF(OR(E47=""),"",VLOOKUP(E47,[1]Arbejdstider!$B$4:$AE$78,18,))</f>
        <v>0</v>
      </c>
      <c r="AE47" s="112">
        <f>IF(OR(E47=""),"",VLOOKUP(E47,[1]Arbejdstider!$B$4:$AE$78,19,))</f>
        <v>0</v>
      </c>
      <c r="AF47" s="113">
        <f>IF(OR(E47=""),"",VLOOKUP(E47,[1]Arbejdstider!$B$4:$AE$78,20,))</f>
        <v>1</v>
      </c>
      <c r="AG47" s="109">
        <f>IF(OR(E47=""),"",VLOOKUP(E47,[1]Arbejdstider!$B$4:$AE$78,21,))</f>
        <v>1</v>
      </c>
      <c r="AH47" s="109">
        <f>IF(OR(E47=""),"",VLOOKUP(E47,[1]Arbejdstider!$B$4:$AE$78,22,))</f>
        <v>0</v>
      </c>
      <c r="AI47" s="109">
        <f>IF(OR(E47=""),"",VLOOKUP(E47,[1]Arbejdstider!$B$4:$AE$78,23,))</f>
        <v>0</v>
      </c>
      <c r="AJ47" s="114">
        <f>IF(OR(E47=""),"",VLOOKUP(E47,[1]Arbejdstider!$B$4:$AE$78,20,))</f>
        <v>1</v>
      </c>
      <c r="AK47" s="110">
        <f>IF(OR(E47=""),"",VLOOKUP(E47,[1]Arbejdstider!$B$4:$AE$78,21,))</f>
        <v>1</v>
      </c>
      <c r="AL47" s="115"/>
      <c r="AM47" s="115"/>
      <c r="AN47" s="115"/>
      <c r="AO47" s="115"/>
      <c r="AP47" s="115"/>
      <c r="AQ47" s="115"/>
      <c r="AR47" s="116"/>
      <c r="AS47" s="117"/>
      <c r="AT47" s="118">
        <f>IF(OR(E47=""),"",VLOOKUP(E47,[1]Arbejdstider!$B$4:$AE$78,24,))</f>
        <v>0</v>
      </c>
      <c r="AU47" s="113">
        <f>IF(OR(E47=""),"",VLOOKUP(E47,[1]Arbejdstider!$B$4:$AE$78,22,))</f>
        <v>0</v>
      </c>
      <c r="AV47" s="113">
        <f>IF(OR(E47=""),"",VLOOKUP(E47,[1]Arbejdstider!$B$4:$AE$78,23,))</f>
        <v>0</v>
      </c>
      <c r="AW47" s="119">
        <f t="shared" si="3"/>
        <v>0</v>
      </c>
      <c r="AX47" s="120">
        <f>IF(OR($F47="",$G47=""),0,((IF($G47-MAX($F47,([1]Arbejdstider!$C$84/24))+($G47&lt;$F47)&lt;0,0,$G47-MAX($F47,([1]Arbejdstider!$C$84/24))+($G47&lt;$F47)))*24)-((IF(($G47-MAX($F47,([1]Arbejdstider!$D$84/24))+($G47&lt;$F47))&lt;0,0,($G47-MAX($F47,([1]Arbejdstider!$D$84/24))+($G47&lt;$F47)))))*24)</f>
        <v>0</v>
      </c>
      <c r="AY47" s="122">
        <f>IF(OR($F47="",$G47=""),0,((IF($G47-MAX($F47,([1]Arbejdstider!$C$85/24))+($G47&lt;$F47)&lt;0,0,$G47-MAX($F47,([1]Arbejdstider!$C$85/24))+($G47&lt;$F47)))*24)-((IF(($G47-MAX($F47,([1]Arbejdstider!$D$85/24))+($G47&lt;$F47))&lt;0,0,($G47-MAX($F47,([1]Arbejdstider!$D$85/24))+($G47&lt;$F47)))))*24)-IF(OR($AR47="",$AS47=""),0,((IF($AS47-MAX($AR47,([1]Arbejdstider!$C$85/24))+($AS47&lt;$AR47)&lt;0,0,$AS47-MAX($AR47,([1]Arbejdstider!$C$85/24))+($AS47&lt;$AR47)))*24)-((IF(($AS47-MAX($AR47,([1]Arbejdstider!$D$85/24))+($AS47&lt;$AR47))&lt;0,0,($AS47-MAX($AR47,([1]Arbejdstider!$D$85/24))+($AS47&lt;$AR47)))))*24)</f>
        <v>0</v>
      </c>
      <c r="AZ47" s="122">
        <f>IFERROR(CEILING(IF(E47="","",IF(OR($F47=0,$G47=0),0,($G47&lt;=$F47)*(1-([1]Arbejdstider!$C$86/24)+([1]Arbejdstider!$D$86/24))*24+(MIN(([1]Arbejdstider!$D$86/24),$G47)-MIN(([1]Arbejdstider!$D$86/24),$F47)+MAX(([1]Arbejdstider!$C$86/24),$G47)-MAX(([1]Arbejdstider!$C$86/24),$F47))*24)-IF(OR($AR47=0,$AS47=0),0,($AS47&lt;=$AR47)*(1-([1]Arbejdstider!$C$86/24)+([1]Arbejdstider!$D$86/24))*24+(MIN(([1]Arbejdstider!$D$86/24),$AS47)-MIN(([1]Arbejdstider!$D$86/24),$AR47)+MAX(([1]Arbejdstider!$C$86/24),$AS47)-MAX(([1]Arbejdstider!$C$86/24),$AR47))*24)+IF(OR($H47=0,$I47=0),0,($I47&lt;=$H47)*(1-([1]Arbejdstider!$C$86/24)+([1]Arbejdstider!$D$86/24))*24+(MIN(([1]Arbejdstider!$D$86/24),$I47)-MIN(([1]Arbejdstider!$D$86/24),$H47)+MAX(([1]Arbejdstider!$C$86/24),$G47)-MAX(([1]Arbejdstider!$C$86/24),$H47))*24)),0.5),"")</f>
        <v>0</v>
      </c>
      <c r="BA47" s="122">
        <f t="shared" si="4"/>
        <v>0</v>
      </c>
      <c r="BB47" s="122">
        <f t="shared" si="5"/>
        <v>0</v>
      </c>
      <c r="BC47" s="122">
        <f t="shared" si="6"/>
        <v>0</v>
      </c>
      <c r="BD47" s="123"/>
      <c r="BE47" s="124"/>
      <c r="BF47" s="122">
        <f t="shared" si="7"/>
        <v>0</v>
      </c>
      <c r="BG47" s="122">
        <f t="shared" si="16"/>
        <v>0</v>
      </c>
      <c r="BH47" s="122">
        <f t="shared" si="8"/>
        <v>0</v>
      </c>
      <c r="BI47" s="121">
        <f t="shared" si="9"/>
        <v>0</v>
      </c>
      <c r="BJ47" s="122">
        <f t="shared" si="10"/>
        <v>0</v>
      </c>
      <c r="BK47" s="122">
        <f t="shared" si="11"/>
        <v>0</v>
      </c>
      <c r="BL47" s="121">
        <f t="shared" si="12"/>
        <v>0</v>
      </c>
      <c r="BM47" s="121">
        <f t="shared" si="13"/>
        <v>0</v>
      </c>
      <c r="BN47" s="121"/>
      <c r="BO47" s="136"/>
      <c r="BP47" s="137">
        <f>IF(OR(F47=0,G47=0),0,IF(AND(WEEKDAY(C47,2)=5,G47&lt;F47,G47&gt;(6/24)),(G47-MAX(F47,(6/24))+(F47&gt;G47))*24-7,IF(WEEKDAY(C47,2)=6,(G47-MAX(F47,(6/24))+(F47&gt;G47))*24,IF(WEEKDAY(C47,2)=7,IF(F47&gt;G47,([1]Arbejdstider!H$87-F47)*24,IF(F47&lt;G47,(G47-F47)*24)),0))))</f>
        <v>0</v>
      </c>
      <c r="BQ47" s="137">
        <f>IF(OR(H47=0,I47=0),0,IF(AND(WEEKDAY(C47,2)=5,I47&lt;H47,I47&gt;(6/24)),(I47-MAX(H47,(6/24))+(H47&gt;I47))*24-7,IF(WEEKDAY(C47,2)=6,(I47-MAX(H47,(6/24))+(H47&gt;I47))*24,IF(WEEKDAY(C47,2)=7,IF(H47&gt;I47,([1]Arbejdstider!H$87-H47)*24,IF(H47&lt;I47,(I47-H47)*24)),""))))</f>
        <v>0</v>
      </c>
      <c r="BR47" s="137"/>
      <c r="BS47" s="137"/>
      <c r="BT47" s="138"/>
      <c r="BU47" s="128">
        <f t="shared" si="14"/>
        <v>0</v>
      </c>
      <c r="BV47" s="129" t="str">
        <f t="shared" si="15"/>
        <v>Søndag</v>
      </c>
      <c r="CF47" s="140"/>
      <c r="CG47" s="140"/>
      <c r="CP47" s="141"/>
    </row>
    <row r="48" spans="2:94" s="139" customFormat="1" x14ac:dyDescent="0.2">
      <c r="B48" s="133"/>
      <c r="C48" s="134">
        <f t="shared" si="17"/>
        <v>43479</v>
      </c>
      <c r="D48" s="134" t="str">
        <f t="shared" si="18"/>
        <v>Mandag</v>
      </c>
      <c r="E48" s="135" t="s">
        <v>46</v>
      </c>
      <c r="F48" s="109">
        <f>IF(OR(E48=""),"",VLOOKUP(E48,[1]Arbejdstider!$B$4:$AE$78,2,))</f>
        <v>0</v>
      </c>
      <c r="G48" s="109">
        <f>IF(OR(E48=""),"",VLOOKUP(E48,[1]Arbejdstider!$B$4:$AE$78,3,))</f>
        <v>0</v>
      </c>
      <c r="H48" s="109">
        <f>IF(OR(E48=""),"",VLOOKUP(E48,[1]Arbejdstider!$B$4:$AE$78,4,))</f>
        <v>0</v>
      </c>
      <c r="I48" s="109">
        <f>IF(OR(E48=""),"",VLOOKUP(E48,[1]Arbejdstider!$B$4:$AE$78,5,))</f>
        <v>0</v>
      </c>
      <c r="J48" s="110">
        <f>IF(OR(E48=""),"",VLOOKUP(E48,[1]Arbejdstider!$B$4:$AE$78,6,))</f>
        <v>0</v>
      </c>
      <c r="K48" s="110">
        <f>IF(OR(E48=""),"",VLOOKUP(E48,[1]Arbejdstider!$B$4:$AE$78,7,))</f>
        <v>0</v>
      </c>
      <c r="L48" s="111">
        <f>IF(OR(E48=""),"",VLOOKUP(E48,[1]Arbejdstider!$B$3:$AE$78,10,))</f>
        <v>0</v>
      </c>
      <c r="M48" s="111">
        <f>IF(OR(E48=""),"",VLOOKUP(E48,[1]Arbejdstider!$B$4:$AE$78,11,))</f>
        <v>0</v>
      </c>
      <c r="N48" s="109">
        <f>IF(OR(E48=""),"",VLOOKUP(E48,[1]Arbejdstider!$B$4:$AE$78,14,))</f>
        <v>0</v>
      </c>
      <c r="O48" s="109">
        <f>IF(OR(E48=""),"",VLOOKUP(E48,[1]Arbejdstider!$B$4:$AE$78,15,))</f>
        <v>0</v>
      </c>
      <c r="P48" s="109">
        <f>IF(OR(E48=""),"",VLOOKUP(E48,[1]Arbejdstider!$B$4:$AE$78,12,))</f>
        <v>0</v>
      </c>
      <c r="Q48" s="109">
        <f>IF(OR(E48=""),"",VLOOKUP(E48,[1]Arbejdstider!$B$4:$AE$78,13,))</f>
        <v>0</v>
      </c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>
        <f>IF(OR(E48=""),"",VLOOKUP(E48,[1]Arbejdstider!$B$4:$AE$78,16,))</f>
        <v>0</v>
      </c>
      <c r="AC48" s="112">
        <f>IF(OR(E48=""),"",VLOOKUP(E48,[1]Arbejdstider!$B$4:$AE$78,17,))</f>
        <v>0</v>
      </c>
      <c r="AD48" s="112">
        <f>IF(OR(E48=""),"",VLOOKUP(E48,[1]Arbejdstider!$B$4:$AE$78,18,))</f>
        <v>0</v>
      </c>
      <c r="AE48" s="112">
        <f>IF(OR(E48=""),"",VLOOKUP(E48,[1]Arbejdstider!$B$4:$AE$78,19,))</f>
        <v>0</v>
      </c>
      <c r="AF48" s="113">
        <f>IF(OR(E48=""),"",VLOOKUP(E48,[1]Arbejdstider!$B$4:$AE$78,20,))</f>
        <v>1</v>
      </c>
      <c r="AG48" s="109">
        <f>IF(OR(E48=""),"",VLOOKUP(E48,[1]Arbejdstider!$B$4:$AE$78,21,))</f>
        <v>1</v>
      </c>
      <c r="AH48" s="109">
        <f>IF(OR(E48=""),"",VLOOKUP(E48,[1]Arbejdstider!$B$4:$AE$78,22,))</f>
        <v>0</v>
      </c>
      <c r="AI48" s="109">
        <f>IF(OR(E48=""),"",VLOOKUP(E48,[1]Arbejdstider!$B$4:$AE$78,23,))</f>
        <v>0</v>
      </c>
      <c r="AJ48" s="114">
        <f>IF(OR(E48=""),"",VLOOKUP(E48,[1]Arbejdstider!$B$4:$AE$78,20,))</f>
        <v>1</v>
      </c>
      <c r="AK48" s="110">
        <f>IF(OR(E48=""),"",VLOOKUP(E48,[1]Arbejdstider!$B$4:$AE$78,21,))</f>
        <v>1</v>
      </c>
      <c r="AL48" s="115"/>
      <c r="AM48" s="115"/>
      <c r="AN48" s="115"/>
      <c r="AO48" s="115"/>
      <c r="AP48" s="115"/>
      <c r="AQ48" s="115"/>
      <c r="AR48" s="116"/>
      <c r="AS48" s="117"/>
      <c r="AT48" s="118">
        <f>IF(OR(E48=""),"",VLOOKUP(E48,[1]Arbejdstider!$B$4:$AE$78,24,))</f>
        <v>0</v>
      </c>
      <c r="AU48" s="113">
        <f>IF(OR(E48=""),"",VLOOKUP(E48,[1]Arbejdstider!$B$4:$AE$78,22,))</f>
        <v>0</v>
      </c>
      <c r="AV48" s="113">
        <f>IF(OR(E48=""),"",VLOOKUP(E48,[1]Arbejdstider!$B$4:$AE$78,23,))</f>
        <v>0</v>
      </c>
      <c r="AW48" s="119">
        <f t="shared" si="3"/>
        <v>0</v>
      </c>
      <c r="AX48" s="120">
        <f>IF(OR($F48="",$G48=""),0,((IF($G48-MAX($F48,([1]Arbejdstider!$C$84/24))+($G48&lt;$F48)&lt;0,0,$G48-MAX($F48,([1]Arbejdstider!$C$84/24))+($G48&lt;$F48)))*24)-((IF(($G48-MAX($F48,([1]Arbejdstider!$D$84/24))+($G48&lt;$F48))&lt;0,0,($G48-MAX($F48,([1]Arbejdstider!$D$84/24))+($G48&lt;$F48)))))*24)</f>
        <v>0</v>
      </c>
      <c r="AY48" s="122">
        <f>IF(OR($F48="",$G48=""),0,((IF($G48-MAX($F48,([1]Arbejdstider!$C$85/24))+($G48&lt;$F48)&lt;0,0,$G48-MAX($F48,([1]Arbejdstider!$C$85/24))+($G48&lt;$F48)))*24)-((IF(($G48-MAX($F48,([1]Arbejdstider!$D$85/24))+($G48&lt;$F48))&lt;0,0,($G48-MAX($F48,([1]Arbejdstider!$D$85/24))+($G48&lt;$F48)))))*24)-IF(OR($AR48="",$AS48=""),0,((IF($AS48-MAX($AR48,([1]Arbejdstider!$C$85/24))+($AS48&lt;$AR48)&lt;0,0,$AS48-MAX($AR48,([1]Arbejdstider!$C$85/24))+($AS48&lt;$AR48)))*24)-((IF(($AS48-MAX($AR48,([1]Arbejdstider!$D$85/24))+($AS48&lt;$AR48))&lt;0,0,($AS48-MAX($AR48,([1]Arbejdstider!$D$85/24))+($AS48&lt;$AR48)))))*24)</f>
        <v>0</v>
      </c>
      <c r="AZ48" s="122">
        <f>IFERROR(CEILING(IF(E48="","",IF(OR($F48=0,$G48=0),0,($G48&lt;=$F48)*(1-([1]Arbejdstider!$C$86/24)+([1]Arbejdstider!$D$86/24))*24+(MIN(([1]Arbejdstider!$D$86/24),$G48)-MIN(([1]Arbejdstider!$D$86/24),$F48)+MAX(([1]Arbejdstider!$C$86/24),$G48)-MAX(([1]Arbejdstider!$C$86/24),$F48))*24)-IF(OR($AR48=0,$AS48=0),0,($AS48&lt;=$AR48)*(1-([1]Arbejdstider!$C$86/24)+([1]Arbejdstider!$D$86/24))*24+(MIN(([1]Arbejdstider!$D$86/24),$AS48)-MIN(([1]Arbejdstider!$D$86/24),$AR48)+MAX(([1]Arbejdstider!$C$86/24),$AS48)-MAX(([1]Arbejdstider!$C$86/24),$AR48))*24)+IF(OR($H48=0,$I48=0),0,($I48&lt;=$H48)*(1-([1]Arbejdstider!$C$86/24)+([1]Arbejdstider!$D$86/24))*24+(MIN(([1]Arbejdstider!$D$86/24),$I48)-MIN(([1]Arbejdstider!$D$86/24),$H48)+MAX(([1]Arbejdstider!$C$86/24),$G48)-MAX(([1]Arbejdstider!$C$86/24),$H48))*24)),0.5),"")</f>
        <v>0</v>
      </c>
      <c r="BA48" s="122">
        <f t="shared" si="4"/>
        <v>0</v>
      </c>
      <c r="BB48" s="122">
        <f t="shared" si="5"/>
        <v>0</v>
      </c>
      <c r="BC48" s="122">
        <f t="shared" si="6"/>
        <v>0</v>
      </c>
      <c r="BD48" s="123"/>
      <c r="BE48" s="124"/>
      <c r="BF48" s="122">
        <f t="shared" si="7"/>
        <v>0</v>
      </c>
      <c r="BG48" s="122">
        <f t="shared" si="16"/>
        <v>0</v>
      </c>
      <c r="BH48" s="122">
        <f t="shared" si="8"/>
        <v>0</v>
      </c>
      <c r="BI48" s="121">
        <f t="shared" si="9"/>
        <v>0</v>
      </c>
      <c r="BJ48" s="122">
        <f t="shared" si="10"/>
        <v>0</v>
      </c>
      <c r="BK48" s="122">
        <f t="shared" si="11"/>
        <v>0</v>
      </c>
      <c r="BL48" s="121">
        <f t="shared" si="12"/>
        <v>0</v>
      </c>
      <c r="BM48" s="121">
        <f t="shared" si="13"/>
        <v>0</v>
      </c>
      <c r="BN48" s="121"/>
      <c r="BO48" s="136">
        <f>SUM(AW42:AW48)</f>
        <v>1.3645833333333335</v>
      </c>
      <c r="BP48" s="137">
        <f>IF(OR(F48=0,G48=0),0,IF(AND(WEEKDAY(C48,2)=5,G48&lt;F48,G48&gt;(6/24)),(G48-MAX(F48,(6/24))+(F48&gt;G48))*24-7,IF(WEEKDAY(C48,2)=6,(G48-MAX(F48,(6/24))+(F48&gt;G48))*24,IF(WEEKDAY(C48,2)=7,IF(F48&gt;G48,([1]Arbejdstider!H$87-F48)*24,IF(F48&lt;G48,(G48-F48)*24)),0))))</f>
        <v>0</v>
      </c>
      <c r="BQ48" s="137">
        <f>IF(OR(H48=0,I48=0),0,IF(AND(WEEKDAY(C48,2)=5,I48&lt;H48,I48&gt;(6/24)),(I48-MAX(H48,(6/24))+(H48&gt;I48))*24-7,IF(WEEKDAY(C48,2)=6,(I48-MAX(H48,(6/24))+(H48&gt;I48))*24,IF(WEEKDAY(C48,2)=7,IF(H48&gt;I48,([1]Arbejdstider!H$87-H48)*24,IF(H48&lt;I48,(I48-H48)*24)),""))))</f>
        <v>0</v>
      </c>
      <c r="BR48" s="137"/>
      <c r="BS48" s="137"/>
      <c r="BT48" s="138"/>
      <c r="BU48" s="128">
        <f t="shared" si="14"/>
        <v>0</v>
      </c>
      <c r="BV48" s="129" t="str">
        <f t="shared" si="15"/>
        <v>Mandag</v>
      </c>
      <c r="CF48" s="140"/>
      <c r="CG48" s="140"/>
      <c r="CP48" s="141"/>
    </row>
    <row r="49" spans="2:94" s="139" customFormat="1" x14ac:dyDescent="0.2">
      <c r="B49" s="133">
        <f>B42+1</f>
        <v>3</v>
      </c>
      <c r="C49" s="134">
        <f t="shared" si="17"/>
        <v>43480</v>
      </c>
      <c r="D49" s="134" t="str">
        <f t="shared" si="18"/>
        <v>Tirsdag</v>
      </c>
      <c r="E49" s="135" t="s">
        <v>55</v>
      </c>
      <c r="F49" s="109">
        <f>IF(OR(E49=""),"",VLOOKUP(E49,[1]Arbejdstider!$B$4:$AE$78,2,))</f>
        <v>0.375</v>
      </c>
      <c r="G49" s="109">
        <f>IF(OR(E49=""),"",VLOOKUP(E49,[1]Arbejdstider!$B$4:$AE$78,3,))</f>
        <v>0.70833333333333337</v>
      </c>
      <c r="H49" s="109">
        <f>IF(OR(E49=""),"",VLOOKUP(E49,[1]Arbejdstider!$B$4:$AE$78,4,))</f>
        <v>0</v>
      </c>
      <c r="I49" s="109">
        <f>IF(OR(E49=""),"",VLOOKUP(E49,[1]Arbejdstider!$B$4:$AE$78,5,))</f>
        <v>0</v>
      </c>
      <c r="J49" s="110">
        <f>IF(OR(E49=""),"",VLOOKUP(E49,[1]Arbejdstider!$B$4:$AE$78,6,))</f>
        <v>0</v>
      </c>
      <c r="K49" s="110">
        <f>IF(OR(E49=""),"",VLOOKUP(E49,[1]Arbejdstider!$B$4:$AE$78,7,))</f>
        <v>0</v>
      </c>
      <c r="L49" s="111">
        <f>IF(OR(E49=""),"",VLOOKUP(E49,[1]Arbejdstider!$B$3:$AE$78,10,))</f>
        <v>0</v>
      </c>
      <c r="M49" s="111">
        <f>IF(OR(E49=""),"",VLOOKUP(E49,[1]Arbejdstider!$B$4:$AE$78,11,))</f>
        <v>0</v>
      </c>
      <c r="N49" s="109">
        <f>IF(OR(E49=""),"",VLOOKUP(E49,[1]Arbejdstider!$B$4:$AE$78,14,))</f>
        <v>0</v>
      </c>
      <c r="O49" s="109">
        <f>IF(OR(E49=""),"",VLOOKUP(E49,[1]Arbejdstider!$B$4:$AE$78,15,))</f>
        <v>0</v>
      </c>
      <c r="P49" s="109">
        <f>IF(OR(E49=""),"",VLOOKUP(E49,[1]Arbejdstider!$B$4:$AE$78,12,))</f>
        <v>0</v>
      </c>
      <c r="Q49" s="109">
        <f>IF(OR(E49=""),"",VLOOKUP(E49,[1]Arbejdstider!$B$4:$AE$78,13,))</f>
        <v>0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>
        <f>IF(OR(E49=""),"",VLOOKUP(E49,[1]Arbejdstider!$B$4:$AE$78,16,))</f>
        <v>0</v>
      </c>
      <c r="AC49" s="112">
        <f>IF(OR(E49=""),"",VLOOKUP(E49,[1]Arbejdstider!$B$4:$AE$78,17,))</f>
        <v>0</v>
      </c>
      <c r="AD49" s="112">
        <f>IF(OR(E49=""),"",VLOOKUP(E49,[1]Arbejdstider!$B$4:$AE$78,18,))</f>
        <v>0</v>
      </c>
      <c r="AE49" s="112">
        <f>IF(OR(E49=""),"",VLOOKUP(E49,[1]Arbejdstider!$B$4:$AE$78,19,))</f>
        <v>0</v>
      </c>
      <c r="AF49" s="113">
        <f>IF(OR(E49=""),"",VLOOKUP(E49,[1]Arbejdstider!$B$4:$AE$78,20,))</f>
        <v>1</v>
      </c>
      <c r="AG49" s="109">
        <f>IF(OR(E49=""),"",VLOOKUP(E49,[1]Arbejdstider!$B$4:$AE$78,21,))</f>
        <v>0.375</v>
      </c>
      <c r="AH49" s="109">
        <f>IF(OR(E49=""),"",VLOOKUP(E49,[1]Arbejdstider!$B$4:$AE$78,22,))</f>
        <v>0.70833333333333337</v>
      </c>
      <c r="AI49" s="109">
        <f>IF(OR(E49=""),"",VLOOKUP(E49,[1]Arbejdstider!$B$4:$AE$78,23,))</f>
        <v>1</v>
      </c>
      <c r="AJ49" s="114">
        <f>IF(OR(E49=""),"",VLOOKUP(E49,[1]Arbejdstider!$B$4:$AE$78,20,))</f>
        <v>1</v>
      </c>
      <c r="AK49" s="110">
        <f>IF(OR(E49=""),"",VLOOKUP(E49,[1]Arbejdstider!$B$4:$AE$78,21,))</f>
        <v>0.375</v>
      </c>
      <c r="AL49" s="115"/>
      <c r="AM49" s="115"/>
      <c r="AN49" s="115"/>
      <c r="AO49" s="115"/>
      <c r="AP49" s="115"/>
      <c r="AQ49" s="115"/>
      <c r="AR49" s="116"/>
      <c r="AS49" s="117"/>
      <c r="AT49" s="118">
        <f>IF(OR(E49=""),"",VLOOKUP(E49,[1]Arbejdstider!$B$4:$AE$78,24,))</f>
        <v>0.375</v>
      </c>
      <c r="AU49" s="113">
        <f>IF(OR(E49=""),"",VLOOKUP(E49,[1]Arbejdstider!$B$4:$AE$78,22,))</f>
        <v>0.70833333333333337</v>
      </c>
      <c r="AV49" s="113">
        <f>IF(OR(E49=""),"",VLOOKUP(E49,[1]Arbejdstider!$B$4:$AE$78,23,))</f>
        <v>1</v>
      </c>
      <c r="AW49" s="119">
        <f t="shared" si="3"/>
        <v>0.33333333333333331</v>
      </c>
      <c r="AX49" s="120">
        <f>IF(OR($F49="",$G49=""),0,((IF($G49-MAX($F49,([1]Arbejdstider!$C$84/24))+($G49&lt;$F49)&lt;0,0,$G49-MAX($F49,([1]Arbejdstider!$C$84/24))+($G49&lt;$F49)))*24)-((IF(($G49-MAX($F49,([1]Arbejdstider!$D$84/24))+($G49&lt;$F49))&lt;0,0,($G49-MAX($F49,([1]Arbejdstider!$D$84/24))+($G49&lt;$F49)))))*24)</f>
        <v>8</v>
      </c>
      <c r="AY49" s="122">
        <f>IF(OR($F49="",$G49=""),0,((IF($G49-MAX($F49,([1]Arbejdstider!$C$85/24))+($G49&lt;$F49)&lt;0,0,$G49-MAX($F49,([1]Arbejdstider!$C$85/24))+($G49&lt;$F49)))*24)-((IF(($G49-MAX($F49,([1]Arbejdstider!$D$85/24))+($G49&lt;$F49))&lt;0,0,($G49-MAX($F49,([1]Arbejdstider!$D$85/24))+($G49&lt;$F49)))))*24)-IF(OR($AR49="",$AS49=""),0,((IF($AS49-MAX($AR49,([1]Arbejdstider!$C$85/24))+($AS49&lt;$AR49)&lt;0,0,$AS49-MAX($AR49,([1]Arbejdstider!$C$85/24))+($AS49&lt;$AR49)))*24)-((IF(($AS49-MAX($AR49,([1]Arbejdstider!$D$85/24))+($AS49&lt;$AR49))&lt;0,0,($AS49-MAX($AR49,([1]Arbejdstider!$D$85/24))+($AS49&lt;$AR49)))))*24)</f>
        <v>0</v>
      </c>
      <c r="AZ49" s="122">
        <f>IFERROR(CEILING(IF(E49="","",IF(OR($F49=0,$G49=0),0,($G49&lt;=$F49)*(1-([1]Arbejdstider!$C$86/24)+([1]Arbejdstider!$D$86/24))*24+(MIN(([1]Arbejdstider!$D$86/24),$G49)-MIN(([1]Arbejdstider!$D$86/24),$F49)+MAX(([1]Arbejdstider!$C$86/24),$G49)-MAX(([1]Arbejdstider!$C$86/24),$F49))*24)-IF(OR($AR49=0,$AS49=0),0,($AS49&lt;=$AR49)*(1-([1]Arbejdstider!$C$86/24)+([1]Arbejdstider!$D$86/24))*24+(MIN(([1]Arbejdstider!$D$86/24),$AS49)-MIN(([1]Arbejdstider!$D$86/24),$AR49)+MAX(([1]Arbejdstider!$C$86/24),$AS49)-MAX(([1]Arbejdstider!$C$86/24),$AR49))*24)+IF(OR($H49=0,$I49=0),0,($I49&lt;=$H49)*(1-([1]Arbejdstider!$C$86/24)+([1]Arbejdstider!$D$86/24))*24+(MIN(([1]Arbejdstider!$D$86/24),$I49)-MIN(([1]Arbejdstider!$D$86/24),$H49)+MAX(([1]Arbejdstider!$C$86/24),$G49)-MAX(([1]Arbejdstider!$C$86/24),$H49))*24)),0.5),"")</f>
        <v>0</v>
      </c>
      <c r="BA49" s="122">
        <f t="shared" si="4"/>
        <v>0</v>
      </c>
      <c r="BB49" s="122">
        <f t="shared" si="5"/>
        <v>0</v>
      </c>
      <c r="BC49" s="122">
        <f t="shared" si="6"/>
        <v>0</v>
      </c>
      <c r="BD49" s="123"/>
      <c r="BE49" s="124"/>
      <c r="BF49" s="122">
        <f t="shared" si="7"/>
        <v>0</v>
      </c>
      <c r="BG49" s="122">
        <f t="shared" si="16"/>
        <v>0</v>
      </c>
      <c r="BH49" s="122">
        <f t="shared" si="8"/>
        <v>0</v>
      </c>
      <c r="BI49" s="121">
        <f t="shared" si="9"/>
        <v>0</v>
      </c>
      <c r="BJ49" s="122">
        <f t="shared" si="10"/>
        <v>0</v>
      </c>
      <c r="BK49" s="122">
        <f t="shared" si="11"/>
        <v>0</v>
      </c>
      <c r="BL49" s="121">
        <f t="shared" si="12"/>
        <v>0</v>
      </c>
      <c r="BM49" s="121">
        <f t="shared" si="13"/>
        <v>0</v>
      </c>
      <c r="BN49" s="121"/>
      <c r="BO49" s="136"/>
      <c r="BP49" s="137">
        <f>IF(OR(F49=0,G49=0),0,IF(AND(WEEKDAY(C49,2)=5,G49&lt;F49,G49&gt;(6/24)),(G49-MAX(F49,(6/24))+(F49&gt;G49))*24-7,IF(WEEKDAY(C49,2)=6,(G49-MAX(F49,(6/24))+(F49&gt;G49))*24,IF(WEEKDAY(C49,2)=7,IF(F49&gt;G49,([1]Arbejdstider!H$87-F49)*24,IF(F49&lt;G49,(G49-F49)*24)),0))))</f>
        <v>0</v>
      </c>
      <c r="BQ49" s="137">
        <f>IF(OR(H49=0,I49=0),0,IF(AND(WEEKDAY(C49,2)=5,I49&lt;H49,I49&gt;(6/24)),(I49-MAX(H49,(6/24))+(H49&gt;I49))*24-7,IF(WEEKDAY(C49,2)=6,(I49-MAX(H49,(6/24))+(H49&gt;I49))*24,IF(WEEKDAY(C49,2)=7,IF(H49&gt;I49,([1]Arbejdstider!H$87-H49)*24,IF(H49&lt;I49,(I49-H49)*24)),""))))</f>
        <v>0</v>
      </c>
      <c r="BR49" s="137"/>
      <c r="BS49" s="137"/>
      <c r="BT49" s="138"/>
      <c r="BU49" s="128">
        <f t="shared" si="14"/>
        <v>3</v>
      </c>
      <c r="BV49" s="129" t="str">
        <f t="shared" si="15"/>
        <v>Tirsdag</v>
      </c>
      <c r="CF49" s="140"/>
      <c r="CG49" s="140"/>
      <c r="CP49" s="141"/>
    </row>
    <row r="50" spans="2:94" s="139" customFormat="1" x14ac:dyDescent="0.2">
      <c r="B50" s="133"/>
      <c r="C50" s="134">
        <f t="shared" si="17"/>
        <v>43481</v>
      </c>
      <c r="D50" s="134" t="str">
        <f t="shared" si="18"/>
        <v>Onsdag</v>
      </c>
      <c r="E50" s="135" t="s">
        <v>52</v>
      </c>
      <c r="F50" s="109">
        <f>IF(OR(E50=""),"",VLOOKUP(E50,[1]Arbejdstider!$B$4:$AE$78,2,))</f>
        <v>0.29166666666666669</v>
      </c>
      <c r="G50" s="109">
        <f>IF(OR(E50=""),"",VLOOKUP(E50,[1]Arbejdstider!$B$4:$AE$78,3,))</f>
        <v>0.63541666666666663</v>
      </c>
      <c r="H50" s="109">
        <f>IF(OR(E50=""),"",VLOOKUP(E50,[1]Arbejdstider!$B$4:$AE$78,4,))</f>
        <v>0</v>
      </c>
      <c r="I50" s="109">
        <f>IF(OR(E50=""),"",VLOOKUP(E50,[1]Arbejdstider!$B$4:$AE$78,5,))</f>
        <v>0</v>
      </c>
      <c r="J50" s="110">
        <f>IF(OR(E50=""),"",VLOOKUP(E50,[1]Arbejdstider!$B$4:$AE$78,6,))</f>
        <v>0</v>
      </c>
      <c r="K50" s="110">
        <f>IF(OR(E50=""),"",VLOOKUP(E50,[1]Arbejdstider!$B$4:$AE$78,7,))</f>
        <v>0</v>
      </c>
      <c r="L50" s="111">
        <f>IF(OR(E50=""),"",VLOOKUP(E50,[1]Arbejdstider!$B$3:$AE$78,10,))</f>
        <v>0</v>
      </c>
      <c r="M50" s="111">
        <f>IF(OR(E50=""),"",VLOOKUP(E50,[1]Arbejdstider!$B$4:$AE$78,11,))</f>
        <v>0</v>
      </c>
      <c r="N50" s="109">
        <f>IF(OR(E50=""),"",VLOOKUP(E50,[1]Arbejdstider!$B$4:$AE$78,14,))</f>
        <v>0</v>
      </c>
      <c r="O50" s="109">
        <f>IF(OR(E50=""),"",VLOOKUP(E50,[1]Arbejdstider!$B$4:$AE$78,15,))</f>
        <v>0</v>
      </c>
      <c r="P50" s="109">
        <f>IF(OR(E50=""),"",VLOOKUP(E50,[1]Arbejdstider!$B$4:$AE$78,12,))</f>
        <v>0</v>
      </c>
      <c r="Q50" s="109">
        <f>IF(OR(E50=""),"",VLOOKUP(E50,[1]Arbejdstider!$B$4:$AE$78,13,))</f>
        <v>0</v>
      </c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>
        <f>IF(OR(E50=""),"",VLOOKUP(E50,[1]Arbejdstider!$B$4:$AE$78,16,))</f>
        <v>0</v>
      </c>
      <c r="AC50" s="112">
        <f>IF(OR(E50=""),"",VLOOKUP(E50,[1]Arbejdstider!$B$4:$AE$78,17,))</f>
        <v>0</v>
      </c>
      <c r="AD50" s="112">
        <f>IF(OR(E50=""),"",VLOOKUP(E50,[1]Arbejdstider!$B$4:$AE$78,18,))</f>
        <v>0</v>
      </c>
      <c r="AE50" s="112">
        <f>IF(OR(E50=""),"",VLOOKUP(E50,[1]Arbejdstider!$B$4:$AE$78,19,))</f>
        <v>0</v>
      </c>
      <c r="AF50" s="113">
        <f>IF(OR(E50=""),"",VLOOKUP(E50,[1]Arbejdstider!$B$4:$AE$78,20,))</f>
        <v>1</v>
      </c>
      <c r="AG50" s="109">
        <f>IF(OR(E50=""),"",VLOOKUP(E50,[1]Arbejdstider!$B$4:$AE$78,21,))</f>
        <v>0.29166666666666669</v>
      </c>
      <c r="AH50" s="109">
        <f>IF(OR(E50=""),"",VLOOKUP(E50,[1]Arbejdstider!$B$4:$AE$78,22,))</f>
        <v>0.63541666666666663</v>
      </c>
      <c r="AI50" s="109">
        <f>IF(OR(E50=""),"",VLOOKUP(E50,[1]Arbejdstider!$B$4:$AE$78,23,))</f>
        <v>1</v>
      </c>
      <c r="AJ50" s="114">
        <f>IF(OR(E50=""),"",VLOOKUP(E50,[1]Arbejdstider!$B$4:$AE$78,20,))</f>
        <v>1</v>
      </c>
      <c r="AK50" s="110">
        <f>IF(OR(E50=""),"",VLOOKUP(E50,[1]Arbejdstider!$B$4:$AE$78,21,))</f>
        <v>0.29166666666666669</v>
      </c>
      <c r="AL50" s="115"/>
      <c r="AM50" s="115"/>
      <c r="AN50" s="115"/>
      <c r="AO50" s="115"/>
      <c r="AP50" s="115"/>
      <c r="AQ50" s="115"/>
      <c r="AR50" s="116"/>
      <c r="AS50" s="117"/>
      <c r="AT50" s="118">
        <f>IF(OR(E50=""),"",VLOOKUP(E50,[1]Arbejdstider!$B$4:$AE$78,24,))</f>
        <v>0.29166666666666674</v>
      </c>
      <c r="AU50" s="113">
        <f>IF(OR(E50=""),"",VLOOKUP(E50,[1]Arbejdstider!$B$4:$AE$78,22,))</f>
        <v>0.63541666666666663</v>
      </c>
      <c r="AV50" s="113">
        <f>IF(OR(E50=""),"",VLOOKUP(E50,[1]Arbejdstider!$B$4:$AE$78,23,))</f>
        <v>1</v>
      </c>
      <c r="AW50" s="119">
        <f t="shared" si="3"/>
        <v>0.34375</v>
      </c>
      <c r="AX50" s="120">
        <f>IF(OR($F50="",$G50=""),0,((IF($G50-MAX($F50,([1]Arbejdstider!$C$84/24))+($G50&lt;$F50)&lt;0,0,$G50-MAX($F50,([1]Arbejdstider!$C$84/24))+($G50&lt;$F50)))*24)-((IF(($G50-MAX($F50,([1]Arbejdstider!$D$84/24))+($G50&lt;$F50))&lt;0,0,($G50-MAX($F50,([1]Arbejdstider!$D$84/24))+($G50&lt;$F50)))))*24)</f>
        <v>8.2499999999999982</v>
      </c>
      <c r="AY50" s="122">
        <f>IF(OR($F50="",$G50=""),0,((IF($G50-MAX($F50,([1]Arbejdstider!$C$85/24))+($G50&lt;$F50)&lt;0,0,$G50-MAX($F50,([1]Arbejdstider!$C$85/24))+($G50&lt;$F50)))*24)-((IF(($G50-MAX($F50,([1]Arbejdstider!$D$85/24))+($G50&lt;$F50))&lt;0,0,($G50-MAX($F50,([1]Arbejdstider!$D$85/24))+($G50&lt;$F50)))))*24)-IF(OR($AR50="",$AS50=""),0,((IF($AS50-MAX($AR50,([1]Arbejdstider!$C$85/24))+($AS50&lt;$AR50)&lt;0,0,$AS50-MAX($AR50,([1]Arbejdstider!$C$85/24))+($AS50&lt;$AR50)))*24)-((IF(($AS50-MAX($AR50,([1]Arbejdstider!$D$85/24))+($AS50&lt;$AR50))&lt;0,0,($AS50-MAX($AR50,([1]Arbejdstider!$D$85/24))+($AS50&lt;$AR50)))))*24)</f>
        <v>0</v>
      </c>
      <c r="AZ50" s="122">
        <f>IFERROR(CEILING(IF(E50="","",IF(OR($F50=0,$G50=0),0,($G50&lt;=$F50)*(1-([1]Arbejdstider!$C$86/24)+([1]Arbejdstider!$D$86/24))*24+(MIN(([1]Arbejdstider!$D$86/24),$G50)-MIN(([1]Arbejdstider!$D$86/24),$F50)+MAX(([1]Arbejdstider!$C$86/24),$G50)-MAX(([1]Arbejdstider!$C$86/24),$F50))*24)-IF(OR($AR50=0,$AS50=0),0,($AS50&lt;=$AR50)*(1-([1]Arbejdstider!$C$86/24)+([1]Arbejdstider!$D$86/24))*24+(MIN(([1]Arbejdstider!$D$86/24),$AS50)-MIN(([1]Arbejdstider!$D$86/24),$AR50)+MAX(([1]Arbejdstider!$C$86/24),$AS50)-MAX(([1]Arbejdstider!$C$86/24),$AR50))*24)+IF(OR($H50=0,$I50=0),0,($I50&lt;=$H50)*(1-([1]Arbejdstider!$C$86/24)+([1]Arbejdstider!$D$86/24))*24+(MIN(([1]Arbejdstider!$D$86/24),$I50)-MIN(([1]Arbejdstider!$D$86/24),$H50)+MAX(([1]Arbejdstider!$C$86/24),$G50)-MAX(([1]Arbejdstider!$C$86/24),$H50))*24)),0.5),"")</f>
        <v>0</v>
      </c>
      <c r="BA50" s="122">
        <f t="shared" si="4"/>
        <v>0</v>
      </c>
      <c r="BB50" s="122">
        <f t="shared" si="5"/>
        <v>0</v>
      </c>
      <c r="BC50" s="122">
        <f t="shared" si="6"/>
        <v>0</v>
      </c>
      <c r="BD50" s="123"/>
      <c r="BE50" s="124"/>
      <c r="BF50" s="122">
        <f t="shared" si="7"/>
        <v>0</v>
      </c>
      <c r="BG50" s="122">
        <f t="shared" si="16"/>
        <v>0</v>
      </c>
      <c r="BH50" s="122">
        <f t="shared" si="8"/>
        <v>0</v>
      </c>
      <c r="BI50" s="121">
        <f t="shared" si="9"/>
        <v>0</v>
      </c>
      <c r="BJ50" s="122">
        <f t="shared" si="10"/>
        <v>0</v>
      </c>
      <c r="BK50" s="122">
        <f t="shared" si="11"/>
        <v>0</v>
      </c>
      <c r="BL50" s="121">
        <f t="shared" si="12"/>
        <v>0</v>
      </c>
      <c r="BM50" s="121">
        <f t="shared" si="13"/>
        <v>0</v>
      </c>
      <c r="BN50" s="121"/>
      <c r="BO50" s="136"/>
      <c r="BP50" s="137">
        <f>IF(OR(F50=0,G50=0),0,IF(AND(WEEKDAY(C50,2)=5,G50&lt;F50,G50&gt;(6/24)),(G50-MAX(F50,(6/24))+(F50&gt;G50))*24-7,IF(WEEKDAY(C50,2)=6,(G50-MAX(F50,(6/24))+(F50&gt;G50))*24,IF(WEEKDAY(C50,2)=7,IF(F50&gt;G50,([1]Arbejdstider!H$87-F50)*24,IF(F50&lt;G50,(G50-F50)*24)),0))))</f>
        <v>0</v>
      </c>
      <c r="BQ50" s="137">
        <f>IF(OR(H50=0,I50=0),0,IF(AND(WEEKDAY(C50,2)=5,I50&lt;H50,I50&gt;(6/24)),(I50-MAX(H50,(6/24))+(H50&gt;I50))*24-7,IF(WEEKDAY(C50,2)=6,(I50-MAX(H50,(6/24))+(H50&gt;I50))*24,IF(WEEKDAY(C50,2)=7,IF(H50&gt;I50,([1]Arbejdstider!H$87-H50)*24,IF(H50&lt;I50,(I50-H50)*24)),""))))</f>
        <v>0</v>
      </c>
      <c r="BR50" s="137"/>
      <c r="BS50" s="137"/>
      <c r="BT50" s="138"/>
      <c r="BU50" s="128">
        <f t="shared" si="14"/>
        <v>0</v>
      </c>
      <c r="BV50" s="129" t="str">
        <f t="shared" si="15"/>
        <v>Onsdag</v>
      </c>
      <c r="CF50" s="140"/>
      <c r="CG50" s="140"/>
      <c r="CP50" s="141"/>
    </row>
    <row r="51" spans="2:94" s="139" customFormat="1" x14ac:dyDescent="0.2">
      <c r="B51" s="133"/>
      <c r="C51" s="134">
        <f t="shared" si="17"/>
        <v>43482</v>
      </c>
      <c r="D51" s="134" t="str">
        <f t="shared" si="18"/>
        <v>Torsdag</v>
      </c>
      <c r="E51" s="135" t="s">
        <v>52</v>
      </c>
      <c r="F51" s="109">
        <f>IF(OR(E51=""),"",VLOOKUP(E51,[1]Arbejdstider!$B$4:$AE$78,2,))</f>
        <v>0.29166666666666669</v>
      </c>
      <c r="G51" s="109">
        <f>IF(OR(E51=""),"",VLOOKUP(E51,[1]Arbejdstider!$B$4:$AE$78,3,))</f>
        <v>0.63541666666666663</v>
      </c>
      <c r="H51" s="109">
        <f>IF(OR(E51=""),"",VLOOKUP(E51,[1]Arbejdstider!$B$4:$AE$78,4,))</f>
        <v>0</v>
      </c>
      <c r="I51" s="109">
        <f>IF(OR(E51=""),"",VLOOKUP(E51,[1]Arbejdstider!$B$4:$AE$78,5,))</f>
        <v>0</v>
      </c>
      <c r="J51" s="110">
        <f>IF(OR(E51=""),"",VLOOKUP(E51,[1]Arbejdstider!$B$4:$AE$78,6,))</f>
        <v>0</v>
      </c>
      <c r="K51" s="110">
        <f>IF(OR(E51=""),"",VLOOKUP(E51,[1]Arbejdstider!$B$4:$AE$78,7,))</f>
        <v>0</v>
      </c>
      <c r="L51" s="111">
        <f>IF(OR(E51=""),"",VLOOKUP(E51,[1]Arbejdstider!$B$3:$AE$78,10,))</f>
        <v>0</v>
      </c>
      <c r="M51" s="111">
        <f>IF(OR(E51=""),"",VLOOKUP(E51,[1]Arbejdstider!$B$4:$AE$78,11,))</f>
        <v>0</v>
      </c>
      <c r="N51" s="109">
        <f>IF(OR(E51=""),"",VLOOKUP(E51,[1]Arbejdstider!$B$4:$AE$78,14,))</f>
        <v>0</v>
      </c>
      <c r="O51" s="109">
        <f>IF(OR(E51=""),"",VLOOKUP(E51,[1]Arbejdstider!$B$4:$AE$78,15,))</f>
        <v>0</v>
      </c>
      <c r="P51" s="109">
        <f>IF(OR(E51=""),"",VLOOKUP(E51,[1]Arbejdstider!$B$4:$AE$78,12,))</f>
        <v>0</v>
      </c>
      <c r="Q51" s="109">
        <f>IF(OR(E51=""),"",VLOOKUP(E51,[1]Arbejdstider!$B$4:$AE$78,13,))</f>
        <v>0</v>
      </c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>
        <f>IF(OR(E51=""),"",VLOOKUP(E51,[1]Arbejdstider!$B$4:$AE$78,16,))</f>
        <v>0</v>
      </c>
      <c r="AC51" s="112">
        <f>IF(OR(E51=""),"",VLOOKUP(E51,[1]Arbejdstider!$B$4:$AE$78,17,))</f>
        <v>0</v>
      </c>
      <c r="AD51" s="112">
        <f>IF(OR(E51=""),"",VLOOKUP(E51,[1]Arbejdstider!$B$4:$AE$78,18,))</f>
        <v>0</v>
      </c>
      <c r="AE51" s="112">
        <f>IF(OR(E51=""),"",VLOOKUP(E51,[1]Arbejdstider!$B$4:$AE$78,19,))</f>
        <v>0</v>
      </c>
      <c r="AF51" s="113">
        <f>IF(OR(E51=""),"",VLOOKUP(E51,[1]Arbejdstider!$B$4:$AE$78,20,))</f>
        <v>1</v>
      </c>
      <c r="AG51" s="109">
        <f>IF(OR(E51=""),"",VLOOKUP(E51,[1]Arbejdstider!$B$4:$AE$78,21,))</f>
        <v>0.29166666666666669</v>
      </c>
      <c r="AH51" s="109">
        <f>IF(OR(E51=""),"",VLOOKUP(E51,[1]Arbejdstider!$B$4:$AE$78,22,))</f>
        <v>0.63541666666666663</v>
      </c>
      <c r="AI51" s="109">
        <f>IF(OR(E51=""),"",VLOOKUP(E51,[1]Arbejdstider!$B$4:$AE$78,23,))</f>
        <v>1</v>
      </c>
      <c r="AJ51" s="114">
        <f>IF(OR(E51=""),"",VLOOKUP(E51,[1]Arbejdstider!$B$4:$AE$78,20,))</f>
        <v>1</v>
      </c>
      <c r="AK51" s="110">
        <f>IF(OR(E51=""),"",VLOOKUP(E51,[1]Arbejdstider!$B$4:$AE$78,21,))</f>
        <v>0.29166666666666669</v>
      </c>
      <c r="AL51" s="115"/>
      <c r="AM51" s="115"/>
      <c r="AN51" s="115"/>
      <c r="AO51" s="115"/>
      <c r="AP51" s="115"/>
      <c r="AQ51" s="115"/>
      <c r="AR51" s="116"/>
      <c r="AS51" s="117"/>
      <c r="AT51" s="118">
        <f>IF(OR(E51=""),"",VLOOKUP(E51,[1]Arbejdstider!$B$4:$AE$78,24,))</f>
        <v>0.29166666666666674</v>
      </c>
      <c r="AU51" s="113">
        <f>IF(OR(E51=""),"",VLOOKUP(E51,[1]Arbejdstider!$B$4:$AE$78,22,))</f>
        <v>0.63541666666666663</v>
      </c>
      <c r="AV51" s="113">
        <f>IF(OR(E51=""),"",VLOOKUP(E51,[1]Arbejdstider!$B$4:$AE$78,23,))</f>
        <v>1</v>
      </c>
      <c r="AW51" s="119">
        <f t="shared" si="3"/>
        <v>0.34375</v>
      </c>
      <c r="AX51" s="120">
        <f>IF(OR($F51="",$G51=""),0,((IF($G51-MAX($F51,([1]Arbejdstider!$C$84/24))+($G51&lt;$F51)&lt;0,0,$G51-MAX($F51,([1]Arbejdstider!$C$84/24))+($G51&lt;$F51)))*24)-((IF(($G51-MAX($F51,([1]Arbejdstider!$D$84/24))+($G51&lt;$F51))&lt;0,0,($G51-MAX($F51,([1]Arbejdstider!$D$84/24))+($G51&lt;$F51)))))*24)</f>
        <v>8.2499999999999982</v>
      </c>
      <c r="AY51" s="122">
        <f>IF(OR($F51="",$G51=""),0,((IF($G51-MAX($F51,([1]Arbejdstider!$C$85/24))+($G51&lt;$F51)&lt;0,0,$G51-MAX($F51,([1]Arbejdstider!$C$85/24))+($G51&lt;$F51)))*24)-((IF(($G51-MAX($F51,([1]Arbejdstider!$D$85/24))+($G51&lt;$F51))&lt;0,0,($G51-MAX($F51,([1]Arbejdstider!$D$85/24))+($G51&lt;$F51)))))*24)-IF(OR($AR51="",$AS51=""),0,((IF($AS51-MAX($AR51,([1]Arbejdstider!$C$85/24))+($AS51&lt;$AR51)&lt;0,0,$AS51-MAX($AR51,([1]Arbejdstider!$C$85/24))+($AS51&lt;$AR51)))*24)-((IF(($AS51-MAX($AR51,([1]Arbejdstider!$D$85/24))+($AS51&lt;$AR51))&lt;0,0,($AS51-MAX($AR51,([1]Arbejdstider!$D$85/24))+($AS51&lt;$AR51)))))*24)</f>
        <v>0</v>
      </c>
      <c r="AZ51" s="122">
        <f>IFERROR(CEILING(IF(E51="","",IF(OR($F51=0,$G51=0),0,($G51&lt;=$F51)*(1-([1]Arbejdstider!$C$86/24)+([1]Arbejdstider!$D$86/24))*24+(MIN(([1]Arbejdstider!$D$86/24),$G51)-MIN(([1]Arbejdstider!$D$86/24),$F51)+MAX(([1]Arbejdstider!$C$86/24),$G51)-MAX(([1]Arbejdstider!$C$86/24),$F51))*24)-IF(OR($AR51=0,$AS51=0),0,($AS51&lt;=$AR51)*(1-([1]Arbejdstider!$C$86/24)+([1]Arbejdstider!$D$86/24))*24+(MIN(([1]Arbejdstider!$D$86/24),$AS51)-MIN(([1]Arbejdstider!$D$86/24),$AR51)+MAX(([1]Arbejdstider!$C$86/24),$AS51)-MAX(([1]Arbejdstider!$C$86/24),$AR51))*24)+IF(OR($H51=0,$I51=0),0,($I51&lt;=$H51)*(1-([1]Arbejdstider!$C$86/24)+([1]Arbejdstider!$D$86/24))*24+(MIN(([1]Arbejdstider!$D$86/24),$I51)-MIN(([1]Arbejdstider!$D$86/24),$H51)+MAX(([1]Arbejdstider!$C$86/24),$G51)-MAX(([1]Arbejdstider!$C$86/24),$H51))*24)),0.5),"")</f>
        <v>0</v>
      </c>
      <c r="BA51" s="122">
        <f t="shared" si="4"/>
        <v>0</v>
      </c>
      <c r="BB51" s="122">
        <f t="shared" si="5"/>
        <v>0</v>
      </c>
      <c r="BC51" s="122">
        <f t="shared" si="6"/>
        <v>0</v>
      </c>
      <c r="BD51" s="123"/>
      <c r="BE51" s="124"/>
      <c r="BF51" s="122">
        <f t="shared" si="7"/>
        <v>0</v>
      </c>
      <c r="BG51" s="122">
        <f t="shared" si="16"/>
        <v>0</v>
      </c>
      <c r="BH51" s="122">
        <f t="shared" si="8"/>
        <v>0</v>
      </c>
      <c r="BI51" s="121">
        <f t="shared" si="9"/>
        <v>0</v>
      </c>
      <c r="BJ51" s="122">
        <f t="shared" si="10"/>
        <v>0</v>
      </c>
      <c r="BK51" s="122">
        <f t="shared" si="11"/>
        <v>0</v>
      </c>
      <c r="BL51" s="121">
        <f t="shared" si="12"/>
        <v>0</v>
      </c>
      <c r="BM51" s="121">
        <f t="shared" si="13"/>
        <v>0</v>
      </c>
      <c r="BN51" s="121"/>
      <c r="BO51" s="136"/>
      <c r="BP51" s="137">
        <f>IF(OR(F51=0,G51=0),0,IF(AND(WEEKDAY(C51,2)=5,G51&lt;F51,G51&gt;(6/24)),(G51-MAX(F51,(6/24))+(F51&gt;G51))*24-7,IF(WEEKDAY(C51,2)=6,(G51-MAX(F51,(6/24))+(F51&gt;G51))*24,IF(WEEKDAY(C51,2)=7,IF(F51&gt;G51,([1]Arbejdstider!H$87-F51)*24,IF(F51&lt;G51,(G51-F51)*24)),0))))</f>
        <v>0</v>
      </c>
      <c r="BQ51" s="137">
        <f>IF(OR(H51=0,I51=0),0,IF(AND(WEEKDAY(C51,2)=5,I51&lt;H51,I51&gt;(6/24)),(I51-MAX(H51,(6/24))+(H51&gt;I51))*24-7,IF(WEEKDAY(C51,2)=6,(I51-MAX(H51,(6/24))+(H51&gt;I51))*24,IF(WEEKDAY(C51,2)=7,IF(H51&gt;I51,([1]Arbejdstider!H$87-H51)*24,IF(H51&lt;I51,(I51-H51)*24)),""))))</f>
        <v>0</v>
      </c>
      <c r="BR51" s="137"/>
      <c r="BS51" s="137"/>
      <c r="BT51" s="138"/>
      <c r="BU51" s="128">
        <f t="shared" si="14"/>
        <v>0</v>
      </c>
      <c r="BV51" s="129" t="str">
        <f t="shared" si="15"/>
        <v>Torsdag</v>
      </c>
      <c r="CF51" s="140"/>
      <c r="CG51" s="140"/>
      <c r="CP51" s="141"/>
    </row>
    <row r="52" spans="2:94" s="139" customFormat="1" x14ac:dyDescent="0.2">
      <c r="B52" s="133"/>
      <c r="C52" s="134">
        <f t="shared" si="17"/>
        <v>43483</v>
      </c>
      <c r="D52" s="134" t="str">
        <f t="shared" si="18"/>
        <v>Fredag</v>
      </c>
      <c r="E52" s="135" t="s">
        <v>46</v>
      </c>
      <c r="F52" s="109">
        <f>IF(OR(E52=""),"",VLOOKUP(E52,[1]Arbejdstider!$B$4:$AE$78,2,))</f>
        <v>0</v>
      </c>
      <c r="G52" s="109">
        <f>IF(OR(E52=""),"",VLOOKUP(E52,[1]Arbejdstider!$B$4:$AE$78,3,))</f>
        <v>0</v>
      </c>
      <c r="H52" s="109">
        <f>IF(OR(E52=""),"",VLOOKUP(E52,[1]Arbejdstider!$B$4:$AE$78,4,))</f>
        <v>0</v>
      </c>
      <c r="I52" s="109">
        <f>IF(OR(E52=""),"",VLOOKUP(E52,[1]Arbejdstider!$B$4:$AE$78,5,))</f>
        <v>0</v>
      </c>
      <c r="J52" s="110">
        <f>IF(OR(E52=""),"",VLOOKUP(E52,[1]Arbejdstider!$B$4:$AE$78,6,))</f>
        <v>0</v>
      </c>
      <c r="K52" s="110">
        <f>IF(OR(E52=""),"",VLOOKUP(E52,[1]Arbejdstider!$B$4:$AE$78,7,))</f>
        <v>0</v>
      </c>
      <c r="L52" s="111">
        <f>IF(OR(E52=""),"",VLOOKUP(E52,[1]Arbejdstider!$B$3:$AE$78,10,))</f>
        <v>0</v>
      </c>
      <c r="M52" s="111">
        <f>IF(OR(E52=""),"",VLOOKUP(E52,[1]Arbejdstider!$B$4:$AE$78,11,))</f>
        <v>0</v>
      </c>
      <c r="N52" s="109">
        <f>IF(OR(E52=""),"",VLOOKUP(E52,[1]Arbejdstider!$B$4:$AE$78,14,))</f>
        <v>0</v>
      </c>
      <c r="O52" s="109">
        <f>IF(OR(E52=""),"",VLOOKUP(E52,[1]Arbejdstider!$B$4:$AE$78,15,))</f>
        <v>0</v>
      </c>
      <c r="P52" s="109">
        <f>IF(OR(E52=""),"",VLOOKUP(E52,[1]Arbejdstider!$B$4:$AE$78,12,))</f>
        <v>0</v>
      </c>
      <c r="Q52" s="109">
        <f>IF(OR(E52=""),"",VLOOKUP(E52,[1]Arbejdstider!$B$4:$AE$78,13,))</f>
        <v>0</v>
      </c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>
        <f>IF(OR(E52=""),"",VLOOKUP(E52,[1]Arbejdstider!$B$4:$AE$78,16,))</f>
        <v>0</v>
      </c>
      <c r="AC52" s="112">
        <f>IF(OR(E52=""),"",VLOOKUP(E52,[1]Arbejdstider!$B$4:$AE$78,17,))</f>
        <v>0</v>
      </c>
      <c r="AD52" s="112">
        <f>IF(OR(E52=""),"",VLOOKUP(E52,[1]Arbejdstider!$B$4:$AE$78,18,))</f>
        <v>0</v>
      </c>
      <c r="AE52" s="112">
        <f>IF(OR(E52=""),"",VLOOKUP(E52,[1]Arbejdstider!$B$4:$AE$78,19,))</f>
        <v>0</v>
      </c>
      <c r="AF52" s="113">
        <f>IF(OR(E52=""),"",VLOOKUP(E52,[1]Arbejdstider!$B$4:$AE$78,20,))</f>
        <v>1</v>
      </c>
      <c r="AG52" s="109">
        <f>IF(OR(E52=""),"",VLOOKUP(E52,[1]Arbejdstider!$B$4:$AE$78,21,))</f>
        <v>1</v>
      </c>
      <c r="AH52" s="109">
        <f>IF(OR(E52=""),"",VLOOKUP(E52,[1]Arbejdstider!$B$4:$AE$78,22,))</f>
        <v>0</v>
      </c>
      <c r="AI52" s="109">
        <f>IF(OR(E52=""),"",VLOOKUP(E52,[1]Arbejdstider!$B$4:$AE$78,23,))</f>
        <v>0</v>
      </c>
      <c r="AJ52" s="114">
        <f>IF(OR(E52=""),"",VLOOKUP(E52,[1]Arbejdstider!$B$4:$AE$78,20,))</f>
        <v>1</v>
      </c>
      <c r="AK52" s="110">
        <f>IF(OR(E52=""),"",VLOOKUP(E52,[1]Arbejdstider!$B$4:$AE$78,21,))</f>
        <v>1</v>
      </c>
      <c r="AL52" s="115"/>
      <c r="AM52" s="115"/>
      <c r="AN52" s="115"/>
      <c r="AO52" s="115"/>
      <c r="AP52" s="115"/>
      <c r="AQ52" s="115"/>
      <c r="AR52" s="116"/>
      <c r="AS52" s="117"/>
      <c r="AT52" s="118">
        <f>IF(OR(E52=""),"",VLOOKUP(E52,[1]Arbejdstider!$B$4:$AE$78,24,))</f>
        <v>0</v>
      </c>
      <c r="AU52" s="113">
        <f>IF(OR(E52=""),"",VLOOKUP(E52,[1]Arbejdstider!$B$4:$AE$78,22,))</f>
        <v>0</v>
      </c>
      <c r="AV52" s="113">
        <f>IF(OR(E52=""),"",VLOOKUP(E52,[1]Arbejdstider!$B$4:$AE$78,23,))</f>
        <v>0</v>
      </c>
      <c r="AW52" s="119">
        <f t="shared" si="3"/>
        <v>0</v>
      </c>
      <c r="AX52" s="120">
        <f>IF(OR($F52="",$G52=""),0,((IF($G52-MAX($F52,([1]Arbejdstider!$C$84/24))+($G52&lt;$F52)&lt;0,0,$G52-MAX($F52,([1]Arbejdstider!$C$84/24))+($G52&lt;$F52)))*24)-((IF(($G52-MAX($F52,([1]Arbejdstider!$D$84/24))+($G52&lt;$F52))&lt;0,0,($G52-MAX($F52,([1]Arbejdstider!$D$84/24))+($G52&lt;$F52)))))*24)</f>
        <v>0</v>
      </c>
      <c r="AY52" s="122">
        <f>IF(OR($F52="",$G52=""),0,((IF($G52-MAX($F52,([1]Arbejdstider!$C$85/24))+($G52&lt;$F52)&lt;0,0,$G52-MAX($F52,([1]Arbejdstider!$C$85/24))+($G52&lt;$F52)))*24)-((IF(($G52-MAX($F52,([1]Arbejdstider!$D$85/24))+($G52&lt;$F52))&lt;0,0,($G52-MAX($F52,([1]Arbejdstider!$D$85/24))+($G52&lt;$F52)))))*24)-IF(OR($AR52="",$AS52=""),0,((IF($AS52-MAX($AR52,([1]Arbejdstider!$C$85/24))+($AS52&lt;$AR52)&lt;0,0,$AS52-MAX($AR52,([1]Arbejdstider!$C$85/24))+($AS52&lt;$AR52)))*24)-((IF(($AS52-MAX($AR52,([1]Arbejdstider!$D$85/24))+($AS52&lt;$AR52))&lt;0,0,($AS52-MAX($AR52,([1]Arbejdstider!$D$85/24))+($AS52&lt;$AR52)))))*24)</f>
        <v>0</v>
      </c>
      <c r="AZ52" s="122">
        <f>IFERROR(CEILING(IF(E52="","",IF(OR($F52=0,$G52=0),0,($G52&lt;=$F52)*(1-([1]Arbejdstider!$C$86/24)+([1]Arbejdstider!$D$86/24))*24+(MIN(([1]Arbejdstider!$D$86/24),$G52)-MIN(([1]Arbejdstider!$D$86/24),$F52)+MAX(([1]Arbejdstider!$C$86/24),$G52)-MAX(([1]Arbejdstider!$C$86/24),$F52))*24)-IF(OR($AR52=0,$AS52=0),0,($AS52&lt;=$AR52)*(1-([1]Arbejdstider!$C$86/24)+([1]Arbejdstider!$D$86/24))*24+(MIN(([1]Arbejdstider!$D$86/24),$AS52)-MIN(([1]Arbejdstider!$D$86/24),$AR52)+MAX(([1]Arbejdstider!$C$86/24),$AS52)-MAX(([1]Arbejdstider!$C$86/24),$AR52))*24)+IF(OR($H52=0,$I52=0),0,($I52&lt;=$H52)*(1-([1]Arbejdstider!$C$86/24)+([1]Arbejdstider!$D$86/24))*24+(MIN(([1]Arbejdstider!$D$86/24),$I52)-MIN(([1]Arbejdstider!$D$86/24),$H52)+MAX(([1]Arbejdstider!$C$86/24),$G52)-MAX(([1]Arbejdstider!$C$86/24),$H52))*24)),0.5),"")</f>
        <v>0</v>
      </c>
      <c r="BA52" s="122">
        <f t="shared" si="4"/>
        <v>0</v>
      </c>
      <c r="BB52" s="122">
        <f t="shared" si="5"/>
        <v>0</v>
      </c>
      <c r="BC52" s="122">
        <f t="shared" si="6"/>
        <v>0</v>
      </c>
      <c r="BD52" s="123"/>
      <c r="BE52" s="124"/>
      <c r="BF52" s="122">
        <f t="shared" si="7"/>
        <v>0</v>
      </c>
      <c r="BG52" s="122">
        <f t="shared" si="16"/>
        <v>0</v>
      </c>
      <c r="BH52" s="122">
        <f t="shared" si="8"/>
        <v>0</v>
      </c>
      <c r="BI52" s="121">
        <f t="shared" si="9"/>
        <v>0</v>
      </c>
      <c r="BJ52" s="122">
        <f t="shared" si="10"/>
        <v>0</v>
      </c>
      <c r="BK52" s="122">
        <f t="shared" si="11"/>
        <v>0</v>
      </c>
      <c r="BL52" s="121">
        <f t="shared" si="12"/>
        <v>0</v>
      </c>
      <c r="BM52" s="121">
        <f t="shared" si="13"/>
        <v>0</v>
      </c>
      <c r="BN52" s="121"/>
      <c r="BO52" s="136"/>
      <c r="BP52" s="137">
        <f>IF(OR(F52=0,G52=0),0,IF(AND(WEEKDAY(C52,2)=5,G52&lt;F52,G52&gt;(6/24)),(G52-MAX(F52,(6/24))+(F52&gt;G52))*24-7,IF(WEEKDAY(C52,2)=6,(G52-MAX(F52,(6/24))+(F52&gt;G52))*24,IF(WEEKDAY(C52,2)=7,IF(F52&gt;G52,([1]Arbejdstider!H$87-F52)*24,IF(F52&lt;G52,(G52-F52)*24)),0))))</f>
        <v>0</v>
      </c>
      <c r="BQ52" s="137">
        <f>IF(OR(H52=0,I52=0),0,IF(AND(WEEKDAY(C52,2)=5,I52&lt;H52,I52&gt;(6/24)),(I52-MAX(H52,(6/24))+(H52&gt;I52))*24-7,IF(WEEKDAY(C52,2)=6,(I52-MAX(H52,(6/24))+(H52&gt;I52))*24,IF(WEEKDAY(C52,2)=7,IF(H52&gt;I52,([1]Arbejdstider!H$87-H52)*24,IF(H52&lt;I52,(I52-H52)*24)),""))))</f>
        <v>0</v>
      </c>
      <c r="BR52" s="137"/>
      <c r="BS52" s="137"/>
      <c r="BT52" s="138"/>
      <c r="BU52" s="128">
        <f t="shared" si="14"/>
        <v>0</v>
      </c>
      <c r="BV52" s="129" t="str">
        <f t="shared" si="15"/>
        <v>Fredag</v>
      </c>
      <c r="CF52" s="140"/>
      <c r="CG52" s="140"/>
      <c r="CP52" s="141"/>
    </row>
    <row r="53" spans="2:94" s="139" customFormat="1" x14ac:dyDescent="0.2">
      <c r="B53" s="133"/>
      <c r="C53" s="134">
        <f t="shared" si="17"/>
        <v>43484</v>
      </c>
      <c r="D53" s="134" t="str">
        <f t="shared" si="18"/>
        <v>Lørdag</v>
      </c>
      <c r="E53" s="135" t="s">
        <v>50</v>
      </c>
      <c r="F53" s="109">
        <f>IF(OR(E53=""),"",VLOOKUP(E53,[1]Arbejdstider!$B$4:$AE$78,2,))</f>
        <v>0.29166666666666669</v>
      </c>
      <c r="G53" s="109">
        <f>IF(OR(E53=""),"",VLOOKUP(E53,[1]Arbejdstider!$B$4:$AE$78,3,))</f>
        <v>0.625</v>
      </c>
      <c r="H53" s="109">
        <f>IF(OR(E53=""),"",VLOOKUP(E53,[1]Arbejdstider!$B$4:$AE$78,4,))</f>
        <v>0.95833333333333337</v>
      </c>
      <c r="I53" s="109">
        <f>IF(OR(E53=""),"",VLOOKUP(E53,[1]Arbejdstider!$B$4:$AE$78,5,))</f>
        <v>0.30208333333333331</v>
      </c>
      <c r="J53" s="110">
        <f>IF(OR(E53=""),"",VLOOKUP(E53,[1]Arbejdstider!$B$4:$AE$78,6,))</f>
        <v>0</v>
      </c>
      <c r="K53" s="110">
        <f>IF(OR(E53=""),"",VLOOKUP(E53,[1]Arbejdstider!$B$4:$AE$78,7,))</f>
        <v>0</v>
      </c>
      <c r="L53" s="111">
        <f>IF(OR(E53=""),"",VLOOKUP(E53,[1]Arbejdstider!$B$3:$AE$78,10,))</f>
        <v>0</v>
      </c>
      <c r="M53" s="111">
        <f>IF(OR(E53=""),"",VLOOKUP(E53,[1]Arbejdstider!$B$4:$AE$78,11,))</f>
        <v>0</v>
      </c>
      <c r="N53" s="109">
        <f>IF(OR(E53=""),"",VLOOKUP(E53,[1]Arbejdstider!$B$4:$AE$78,14,))</f>
        <v>0</v>
      </c>
      <c r="O53" s="109">
        <f>IF(OR(E53=""),"",VLOOKUP(E53,[1]Arbejdstider!$B$4:$AE$78,15,))</f>
        <v>0</v>
      </c>
      <c r="P53" s="109">
        <f>IF(OR(E53=""),"",VLOOKUP(E53,[1]Arbejdstider!$B$4:$AE$78,12,))</f>
        <v>0</v>
      </c>
      <c r="Q53" s="109">
        <f>IF(OR(E53=""),"",VLOOKUP(E53,[1]Arbejdstider!$B$4:$AE$78,13,))</f>
        <v>0</v>
      </c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>
        <f>IF(OR(E53=""),"",VLOOKUP(E53,[1]Arbejdstider!$B$4:$AE$78,16,))</f>
        <v>0</v>
      </c>
      <c r="AC53" s="112">
        <f>IF(OR(E53=""),"",VLOOKUP(E53,[1]Arbejdstider!$B$4:$AE$78,17,))</f>
        <v>0</v>
      </c>
      <c r="AD53" s="112">
        <f>IF(OR(E53=""),"",VLOOKUP(E53,[1]Arbejdstider!$B$4:$AE$78,18,))</f>
        <v>0</v>
      </c>
      <c r="AE53" s="112">
        <f>IF(OR(E53=""),"",VLOOKUP(E53,[1]Arbejdstider!$B$4:$AE$78,19,))</f>
        <v>0</v>
      </c>
      <c r="AF53" s="113">
        <f>IF(OR(E53=""),"",VLOOKUP(E53,[1]Arbejdstider!$B$4:$AE$78,20,))</f>
        <v>1</v>
      </c>
      <c r="AG53" s="109">
        <f>IF(OR(E53=""),"",VLOOKUP(E53,[1]Arbejdstider!$B$4:$AE$78,21,))</f>
        <v>0.29166666666666669</v>
      </c>
      <c r="AH53" s="109">
        <f>IF(OR(E53=""),"",VLOOKUP(E53,[1]Arbejdstider!$B$4:$AE$78,22,))</f>
        <v>0.625</v>
      </c>
      <c r="AI53" s="109">
        <f>IF(OR(E53=""),"",VLOOKUP(E53,[1]Arbejdstider!$B$4:$AE$78,23,))</f>
        <v>0.95833333333333337</v>
      </c>
      <c r="AJ53" s="114">
        <f>IF(OR(E53=""),"",VLOOKUP(E53,[1]Arbejdstider!$B$4:$AE$78,20,))</f>
        <v>1</v>
      </c>
      <c r="AK53" s="110">
        <f>IF(OR(E53=""),"",VLOOKUP(E53,[1]Arbejdstider!$B$4:$AE$78,21,))</f>
        <v>0.29166666666666669</v>
      </c>
      <c r="AL53" s="115"/>
      <c r="AM53" s="115"/>
      <c r="AN53" s="115"/>
      <c r="AO53" s="115"/>
      <c r="AP53" s="115"/>
      <c r="AQ53" s="115"/>
      <c r="AR53" s="116"/>
      <c r="AS53" s="117"/>
      <c r="AT53" s="118">
        <f>IF(OR(E53=""),"",VLOOKUP(E53,[1]Arbejdstider!$B$4:$AE$78,24,))</f>
        <v>0.29166666666666674</v>
      </c>
      <c r="AU53" s="113">
        <f>IF(OR(E53=""),"",VLOOKUP(E53,[1]Arbejdstider!$B$4:$AE$78,22,))</f>
        <v>0.625</v>
      </c>
      <c r="AV53" s="113">
        <f>IF(OR(E53=""),"",VLOOKUP(E53,[1]Arbejdstider!$B$4:$AE$78,23,))</f>
        <v>0.95833333333333337</v>
      </c>
      <c r="AW53" s="119">
        <f t="shared" si="3"/>
        <v>0.67708333333333337</v>
      </c>
      <c r="AX53" s="120">
        <f>IF(OR($F53="",$G53=""),0,((IF($G53-MAX($F53,([1]Arbejdstider!$C$84/24))+($G53&lt;$F53)&lt;0,0,$G53-MAX($F53,([1]Arbejdstider!$C$84/24))+($G53&lt;$F53)))*24)-((IF(($G53-MAX($F53,([1]Arbejdstider!$D$84/24))+($G53&lt;$F53))&lt;0,0,($G53-MAX($F53,([1]Arbejdstider!$D$84/24))+($G53&lt;$F53)))))*24)</f>
        <v>8</v>
      </c>
      <c r="AY53" s="122">
        <f>IF(OR($F53="",$G53=""),0,((IF($G53-MAX($F53,([1]Arbejdstider!$C$85/24))+($G53&lt;$F53)&lt;0,0,$G53-MAX($F53,([1]Arbejdstider!$C$85/24))+($G53&lt;$F53)))*24)-((IF(($G53-MAX($F53,([1]Arbejdstider!$D$85/24))+($G53&lt;$F53))&lt;0,0,($G53-MAX($F53,([1]Arbejdstider!$D$85/24))+($G53&lt;$F53)))))*24)-IF(OR($AR53="",$AS53=""),0,((IF($AS53-MAX($AR53,([1]Arbejdstider!$C$85/24))+($AS53&lt;$AR53)&lt;0,0,$AS53-MAX($AR53,([1]Arbejdstider!$C$85/24))+($AS53&lt;$AR53)))*24)-((IF(($AS53-MAX($AR53,([1]Arbejdstider!$D$85/24))+($AS53&lt;$AR53))&lt;0,0,($AS53-MAX($AR53,([1]Arbejdstider!$D$85/24))+($AS53&lt;$AR53)))))*24)</f>
        <v>0</v>
      </c>
      <c r="AZ53" s="122">
        <f>IFERROR(CEILING(IF(E53="","",IF(OR($F53=0,$G53=0),0,($G53&lt;=$F53)*(1-([1]Arbejdstider!$C$86/24)+([1]Arbejdstider!$D$86/24))*24+(MIN(([1]Arbejdstider!$D$86/24),$G53)-MIN(([1]Arbejdstider!$D$86/24),$F53)+MAX(([1]Arbejdstider!$C$86/24),$G53)-MAX(([1]Arbejdstider!$C$86/24),$F53))*24)-IF(OR($AR53=0,$AS53=0),0,($AS53&lt;=$AR53)*(1-([1]Arbejdstider!$C$86/24)+([1]Arbejdstider!$D$86/24))*24+(MIN(([1]Arbejdstider!$D$86/24),$AS53)-MIN(([1]Arbejdstider!$D$86/24),$AR53)+MAX(([1]Arbejdstider!$C$86/24),$AS53)-MAX(([1]Arbejdstider!$C$86/24),$AR53))*24)+IF(OR($H53=0,$I53=0),0,($I53&lt;=$H53)*(1-([1]Arbejdstider!$C$86/24)+([1]Arbejdstider!$D$86/24))*24+(MIN(([1]Arbejdstider!$D$86/24),$I53)-MIN(([1]Arbejdstider!$D$86/24),$H53)+MAX(([1]Arbejdstider!$C$86/24),$G53)-MAX(([1]Arbejdstider!$C$86/24),$H53))*24)),0.5),"")</f>
        <v>7</v>
      </c>
      <c r="BA53" s="122">
        <f t="shared" si="4"/>
        <v>0</v>
      </c>
      <c r="BB53" s="122">
        <f t="shared" si="5"/>
        <v>0</v>
      </c>
      <c r="BC53" s="122">
        <f t="shared" si="6"/>
        <v>0</v>
      </c>
      <c r="BD53" s="123"/>
      <c r="BE53" s="124"/>
      <c r="BF53" s="122">
        <f t="shared" si="7"/>
        <v>0</v>
      </c>
      <c r="BG53" s="122">
        <f t="shared" si="16"/>
        <v>16.5</v>
      </c>
      <c r="BH53" s="122">
        <f t="shared" si="8"/>
        <v>0</v>
      </c>
      <c r="BI53" s="121">
        <f t="shared" si="9"/>
        <v>0</v>
      </c>
      <c r="BJ53" s="122">
        <f t="shared" si="10"/>
        <v>0</v>
      </c>
      <c r="BK53" s="122">
        <f t="shared" si="11"/>
        <v>0</v>
      </c>
      <c r="BL53" s="121">
        <f t="shared" si="12"/>
        <v>0</v>
      </c>
      <c r="BM53" s="121">
        <f t="shared" si="13"/>
        <v>0</v>
      </c>
      <c r="BN53" s="121"/>
      <c r="BO53" s="136"/>
      <c r="BP53" s="137">
        <f>IF(OR(F53=0,G53=0),0,IF(AND(WEEKDAY(C53,2)=5,G53&lt;F53,G53&gt;(6/24)),(G53-MAX(F53,(6/24))+(F53&gt;G53))*24-7,IF(WEEKDAY(C53,2)=6,(G53-MAX(F53,(6/24))+(F53&gt;G53))*24,IF(WEEKDAY(C53,2)=7,IF(F53&gt;G53,([1]Arbejdstider!H$87-F53)*24,IF(F53&lt;G53,(G53-F53)*24)),0))))</f>
        <v>8</v>
      </c>
      <c r="BQ53" s="137">
        <f>IF(OR(H53=0,I53=0),0,IF(AND(WEEKDAY(C53,2)=5,I53&lt;H53,I53&gt;(6/24)),(I53-MAX(H53,(6/24))+(H53&gt;I53))*24-7,IF(WEEKDAY(C53,2)=6,(I53-MAX(H53,(6/24))+(H53&gt;I53))*24,IF(WEEKDAY(C53,2)=7,IF(H53&gt;I53,([1]Arbejdstider!H$87-H53)*24,IF(H53&lt;I53,(I53-H53)*24)),""))))</f>
        <v>8.25</v>
      </c>
      <c r="BR53" s="137"/>
      <c r="BS53" s="137"/>
      <c r="BT53" s="138"/>
      <c r="BU53" s="128">
        <f t="shared" si="14"/>
        <v>0</v>
      </c>
      <c r="BV53" s="129" t="str">
        <f t="shared" si="15"/>
        <v>Lørdag</v>
      </c>
      <c r="CF53" s="140"/>
      <c r="CG53" s="140"/>
      <c r="CP53" s="141"/>
    </row>
    <row r="54" spans="2:94" s="139" customFormat="1" x14ac:dyDescent="0.2">
      <c r="B54" s="133"/>
      <c r="C54" s="134">
        <f t="shared" si="17"/>
        <v>43485</v>
      </c>
      <c r="D54" s="134" t="str">
        <f t="shared" si="18"/>
        <v>Søndag</v>
      </c>
      <c r="E54" s="135" t="s">
        <v>48</v>
      </c>
      <c r="F54" s="109">
        <f>IF(OR(E54=""),"",VLOOKUP(E54,[1]Arbejdstider!$B$4:$AE$78,2,))</f>
        <v>0</v>
      </c>
      <c r="G54" s="109">
        <f>IF(OR(E54=""),"",VLOOKUP(E54,[1]Arbejdstider!$B$4:$AE$78,3,))</f>
        <v>0</v>
      </c>
      <c r="H54" s="109">
        <f>IF(OR(E54=""),"",VLOOKUP(E54,[1]Arbejdstider!$B$4:$AE$78,4,))</f>
        <v>0.95833333333333337</v>
      </c>
      <c r="I54" s="109">
        <f>IF(OR(E54=""),"",VLOOKUP(E54,[1]Arbejdstider!$B$4:$AE$78,5,))</f>
        <v>0.30208333333333331</v>
      </c>
      <c r="J54" s="110">
        <f>IF(OR(E54=""),"",VLOOKUP(E54,[1]Arbejdstider!$B$4:$AE$78,6,))</f>
        <v>0</v>
      </c>
      <c r="K54" s="110">
        <f>IF(OR(E54=""),"",VLOOKUP(E54,[1]Arbejdstider!$B$4:$AE$78,7,))</f>
        <v>0</v>
      </c>
      <c r="L54" s="111">
        <f>IF(OR(E54=""),"",VLOOKUP(E54,[1]Arbejdstider!$B$3:$AE$78,10,))</f>
        <v>0</v>
      </c>
      <c r="M54" s="111">
        <f>IF(OR(E54=""),"",VLOOKUP(E54,[1]Arbejdstider!$B$4:$AE$78,11,))</f>
        <v>0</v>
      </c>
      <c r="N54" s="109">
        <f>IF(OR(E54=""),"",VLOOKUP(E54,[1]Arbejdstider!$B$4:$AE$78,14,))</f>
        <v>0</v>
      </c>
      <c r="O54" s="109">
        <f>IF(OR(E54=""),"",VLOOKUP(E54,[1]Arbejdstider!$B$4:$AE$78,15,))</f>
        <v>0</v>
      </c>
      <c r="P54" s="109">
        <f>IF(OR(E54=""),"",VLOOKUP(E54,[1]Arbejdstider!$B$4:$AE$78,12,))</f>
        <v>0</v>
      </c>
      <c r="Q54" s="109">
        <f>IF(OR(E54=""),"",VLOOKUP(E54,[1]Arbejdstider!$B$4:$AE$78,13,))</f>
        <v>0</v>
      </c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>
        <f>IF(OR(E54=""),"",VLOOKUP(E54,[1]Arbejdstider!$B$4:$AE$78,16,))</f>
        <v>0</v>
      </c>
      <c r="AC54" s="112">
        <f>IF(OR(E54=""),"",VLOOKUP(E54,[1]Arbejdstider!$B$4:$AE$78,17,))</f>
        <v>0</v>
      </c>
      <c r="AD54" s="112">
        <f>IF(OR(E54=""),"",VLOOKUP(E54,[1]Arbejdstider!$B$4:$AE$78,18,))</f>
        <v>0</v>
      </c>
      <c r="AE54" s="112">
        <f>IF(OR(E54=""),"",VLOOKUP(E54,[1]Arbejdstider!$B$4:$AE$78,19,))</f>
        <v>0</v>
      </c>
      <c r="AF54" s="113">
        <f>IF(OR(E54=""),"",VLOOKUP(E54,[1]Arbejdstider!$B$4:$AE$78,20,))</f>
        <v>1</v>
      </c>
      <c r="AG54" s="109">
        <f>IF(OR(E54=""),"",VLOOKUP(E54,[1]Arbejdstider!$B$4:$AE$78,21,))</f>
        <v>0.95833333333333337</v>
      </c>
      <c r="AH54" s="109">
        <f>IF(OR(E54=""),"",VLOOKUP(E54,[1]Arbejdstider!$B$4:$AE$78,22,))</f>
        <v>0</v>
      </c>
      <c r="AI54" s="109">
        <f>IF(OR(E54=""),"",VLOOKUP(E54,[1]Arbejdstider!$B$4:$AE$78,23,))</f>
        <v>0</v>
      </c>
      <c r="AJ54" s="114">
        <f>IF(OR(E54=""),"",VLOOKUP(E54,[1]Arbejdstider!$B$4:$AE$78,20,))</f>
        <v>1</v>
      </c>
      <c r="AK54" s="110">
        <f>IF(OR(E54=""),"",VLOOKUP(E54,[1]Arbejdstider!$B$4:$AE$78,21,))</f>
        <v>0.95833333333333337</v>
      </c>
      <c r="AL54" s="115"/>
      <c r="AM54" s="115"/>
      <c r="AN54" s="115"/>
      <c r="AO54" s="115"/>
      <c r="AP54" s="115"/>
      <c r="AQ54" s="115"/>
      <c r="AR54" s="116"/>
      <c r="AS54" s="117"/>
      <c r="AT54" s="118">
        <f>IF(OR(E54=""),"",VLOOKUP(E54,[1]Arbejdstider!$B$4:$AE$78,24,))</f>
        <v>0.95833333333333337</v>
      </c>
      <c r="AU54" s="113">
        <f>IF(OR(E54=""),"",VLOOKUP(E54,[1]Arbejdstider!$B$4:$AE$78,22,))</f>
        <v>0</v>
      </c>
      <c r="AV54" s="113">
        <f>IF(OR(E54=""),"",VLOOKUP(E54,[1]Arbejdstider!$B$4:$AE$78,23,))</f>
        <v>0</v>
      </c>
      <c r="AW54" s="119">
        <f t="shared" si="3"/>
        <v>0.34375</v>
      </c>
      <c r="AX54" s="120">
        <f>IF(OR($F54="",$G54=""),0,((IF($G54-MAX($F54,([1]Arbejdstider!$C$84/24))+($G54&lt;$F54)&lt;0,0,$G54-MAX($F54,([1]Arbejdstider!$C$84/24))+($G54&lt;$F54)))*24)-((IF(($G54-MAX($F54,([1]Arbejdstider!$D$84/24))+($G54&lt;$F54))&lt;0,0,($G54-MAX($F54,([1]Arbejdstider!$D$84/24))+($G54&lt;$F54)))))*24)</f>
        <v>0</v>
      </c>
      <c r="AY54" s="122">
        <f>IF(OR($F54="",$G54=""),0,((IF($G54-MAX($F54,([1]Arbejdstider!$C$85/24))+($G54&lt;$F54)&lt;0,0,$G54-MAX($F54,([1]Arbejdstider!$C$85/24))+($G54&lt;$F54)))*24)-((IF(($G54-MAX($F54,([1]Arbejdstider!$D$85/24))+($G54&lt;$F54))&lt;0,0,($G54-MAX($F54,([1]Arbejdstider!$D$85/24))+($G54&lt;$F54)))))*24)-IF(OR($AR54="",$AS54=""),0,((IF($AS54-MAX($AR54,([1]Arbejdstider!$C$85/24))+($AS54&lt;$AR54)&lt;0,0,$AS54-MAX($AR54,([1]Arbejdstider!$C$85/24))+($AS54&lt;$AR54)))*24)-((IF(($AS54-MAX($AR54,([1]Arbejdstider!$D$85/24))+($AS54&lt;$AR54))&lt;0,0,($AS54-MAX($AR54,([1]Arbejdstider!$D$85/24))+($AS54&lt;$AR54)))))*24)</f>
        <v>0</v>
      </c>
      <c r="AZ54" s="122">
        <f>IFERROR(CEILING(IF(E54="","",IF(OR($F54=0,$G54=0),0,($G54&lt;=$F54)*(1-([1]Arbejdstider!$C$86/24)+([1]Arbejdstider!$D$86/24))*24+(MIN(([1]Arbejdstider!$D$86/24),$G54)-MIN(([1]Arbejdstider!$D$86/24),$F54)+MAX(([1]Arbejdstider!$C$86/24),$G54)-MAX(([1]Arbejdstider!$C$86/24),$F54))*24)-IF(OR($AR54=0,$AS54=0),0,($AS54&lt;=$AR54)*(1-([1]Arbejdstider!$C$86/24)+([1]Arbejdstider!$D$86/24))*24+(MIN(([1]Arbejdstider!$D$86/24),$AS54)-MIN(([1]Arbejdstider!$D$86/24),$AR54)+MAX(([1]Arbejdstider!$C$86/24),$AS54)-MAX(([1]Arbejdstider!$C$86/24),$AR54))*24)+IF(OR($H54=0,$I54=0),0,($I54&lt;=$H54)*(1-([1]Arbejdstider!$C$86/24)+([1]Arbejdstider!$D$86/24))*24+(MIN(([1]Arbejdstider!$D$86/24),$I54)-MIN(([1]Arbejdstider!$D$86/24),$H54)+MAX(([1]Arbejdstider!$C$86/24),$G54)-MAX(([1]Arbejdstider!$C$86/24),$H54))*24)),0.5),"")</f>
        <v>7</v>
      </c>
      <c r="BA54" s="122">
        <f t="shared" si="4"/>
        <v>0</v>
      </c>
      <c r="BB54" s="122">
        <f t="shared" si="5"/>
        <v>0</v>
      </c>
      <c r="BC54" s="122">
        <f t="shared" si="6"/>
        <v>0</v>
      </c>
      <c r="BD54" s="123"/>
      <c r="BE54" s="124"/>
      <c r="BF54" s="122">
        <f t="shared" si="7"/>
        <v>0</v>
      </c>
      <c r="BG54" s="122">
        <f t="shared" si="16"/>
        <v>1</v>
      </c>
      <c r="BH54" s="122">
        <f t="shared" si="8"/>
        <v>0</v>
      </c>
      <c r="BI54" s="121">
        <f t="shared" si="9"/>
        <v>0</v>
      </c>
      <c r="BJ54" s="122">
        <f t="shared" si="10"/>
        <v>0</v>
      </c>
      <c r="BK54" s="122">
        <f t="shared" si="11"/>
        <v>0</v>
      </c>
      <c r="BL54" s="121">
        <f t="shared" si="12"/>
        <v>0</v>
      </c>
      <c r="BM54" s="121">
        <f t="shared" si="13"/>
        <v>0</v>
      </c>
      <c r="BN54" s="121"/>
      <c r="BO54" s="136"/>
      <c r="BP54" s="137">
        <f>IF(OR(F54=0,G54=0),0,IF(AND(WEEKDAY(C54,2)=5,G54&lt;F54,G54&gt;(6/24)),(G54-MAX(F54,(6/24))+(F54&gt;G54))*24-7,IF(WEEKDAY(C54,2)=6,(G54-MAX(F54,(6/24))+(F54&gt;G54))*24,IF(WEEKDAY(C54,2)=7,IF(F54&gt;G54,([1]Arbejdstider!H$87-F54)*24,IF(F54&lt;G54,(G54-F54)*24)),0))))</f>
        <v>0</v>
      </c>
      <c r="BQ54" s="137">
        <f>IF(OR(H54=0,I54=0),0,IF(AND(WEEKDAY(C54,2)=5,I54&lt;H54,I54&gt;(6/24)),(I54-MAX(H54,(6/24))+(H54&gt;I54))*24-7,IF(WEEKDAY(C54,2)=6,(I54-MAX(H54,(6/24))+(H54&gt;I54))*24,IF(WEEKDAY(C54,2)=7,IF(H54&gt;I54,([1]Arbejdstider!H$87-H54)*24,IF(H54&lt;I54,(I54-H54)*24)),""))))</f>
        <v>0.99999999999999911</v>
      </c>
      <c r="BR54" s="137"/>
      <c r="BS54" s="137"/>
      <c r="BT54" s="138"/>
      <c r="BU54" s="128">
        <f t="shared" si="14"/>
        <v>0</v>
      </c>
      <c r="BV54" s="129" t="str">
        <f t="shared" si="15"/>
        <v>Søndag</v>
      </c>
      <c r="CF54" s="140"/>
      <c r="CG54" s="140"/>
      <c r="CP54" s="141"/>
    </row>
    <row r="55" spans="2:94" s="139" customFormat="1" x14ac:dyDescent="0.2">
      <c r="B55" s="133"/>
      <c r="C55" s="134">
        <f t="shared" si="17"/>
        <v>43486</v>
      </c>
      <c r="D55" s="134" t="str">
        <f t="shared" si="18"/>
        <v>Mandag</v>
      </c>
      <c r="E55" s="135" t="s">
        <v>48</v>
      </c>
      <c r="F55" s="109">
        <f>IF(OR(E55=""),"",VLOOKUP(E55,[1]Arbejdstider!$B$4:$AE$78,2,))</f>
        <v>0</v>
      </c>
      <c r="G55" s="109">
        <f>IF(OR(E55=""),"",VLOOKUP(E55,[1]Arbejdstider!$B$4:$AE$78,3,))</f>
        <v>0</v>
      </c>
      <c r="H55" s="109">
        <f>IF(OR(E55=""),"",VLOOKUP(E55,[1]Arbejdstider!$B$4:$AE$78,4,))</f>
        <v>0.95833333333333337</v>
      </c>
      <c r="I55" s="109">
        <f>IF(OR(E55=""),"",VLOOKUP(E55,[1]Arbejdstider!$B$4:$AE$78,5,))</f>
        <v>0.30208333333333331</v>
      </c>
      <c r="J55" s="110">
        <f>IF(OR(E55=""),"",VLOOKUP(E55,[1]Arbejdstider!$B$4:$AE$78,6,))</f>
        <v>0</v>
      </c>
      <c r="K55" s="110">
        <f>IF(OR(E55=""),"",VLOOKUP(E55,[1]Arbejdstider!$B$4:$AE$78,7,))</f>
        <v>0</v>
      </c>
      <c r="L55" s="111">
        <f>IF(OR(E55=""),"",VLOOKUP(E55,[1]Arbejdstider!$B$3:$AE$78,10,))</f>
        <v>0</v>
      </c>
      <c r="M55" s="111">
        <f>IF(OR(E55=""),"",VLOOKUP(E55,[1]Arbejdstider!$B$4:$AE$78,11,))</f>
        <v>0</v>
      </c>
      <c r="N55" s="109">
        <f>IF(OR(E55=""),"",VLOOKUP(E55,[1]Arbejdstider!$B$4:$AE$78,14,))</f>
        <v>0</v>
      </c>
      <c r="O55" s="109">
        <f>IF(OR(E55=""),"",VLOOKUP(E55,[1]Arbejdstider!$B$4:$AE$78,15,))</f>
        <v>0</v>
      </c>
      <c r="P55" s="109">
        <f>IF(OR(E55=""),"",VLOOKUP(E55,[1]Arbejdstider!$B$4:$AE$78,12,))</f>
        <v>0</v>
      </c>
      <c r="Q55" s="109">
        <f>IF(OR(E55=""),"",VLOOKUP(E55,[1]Arbejdstider!$B$4:$AE$78,13,))</f>
        <v>0</v>
      </c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>
        <f>IF(OR(E55=""),"",VLOOKUP(E55,[1]Arbejdstider!$B$4:$AE$78,16,))</f>
        <v>0</v>
      </c>
      <c r="AC55" s="112">
        <f>IF(OR(E55=""),"",VLOOKUP(E55,[1]Arbejdstider!$B$4:$AE$78,17,))</f>
        <v>0</v>
      </c>
      <c r="AD55" s="112">
        <f>IF(OR(E55=""),"",VLOOKUP(E55,[1]Arbejdstider!$B$4:$AE$78,18,))</f>
        <v>0</v>
      </c>
      <c r="AE55" s="112">
        <f>IF(OR(E55=""),"",VLOOKUP(E55,[1]Arbejdstider!$B$4:$AE$78,19,))</f>
        <v>0</v>
      </c>
      <c r="AF55" s="113">
        <f>IF(OR(E55=""),"",VLOOKUP(E55,[1]Arbejdstider!$B$4:$AE$78,20,))</f>
        <v>1</v>
      </c>
      <c r="AG55" s="109">
        <f>IF(OR(E55=""),"",VLOOKUP(E55,[1]Arbejdstider!$B$4:$AE$78,21,))</f>
        <v>0.95833333333333337</v>
      </c>
      <c r="AH55" s="109">
        <f>IF(OR(E55=""),"",VLOOKUP(E55,[1]Arbejdstider!$B$4:$AE$78,22,))</f>
        <v>0</v>
      </c>
      <c r="AI55" s="109">
        <f>IF(OR(E55=""),"",VLOOKUP(E55,[1]Arbejdstider!$B$4:$AE$78,23,))</f>
        <v>0</v>
      </c>
      <c r="AJ55" s="114">
        <f>IF(OR(E55=""),"",VLOOKUP(E55,[1]Arbejdstider!$B$4:$AE$78,20,))</f>
        <v>1</v>
      </c>
      <c r="AK55" s="110">
        <f>IF(OR(E55=""),"",VLOOKUP(E55,[1]Arbejdstider!$B$4:$AE$78,21,))</f>
        <v>0.95833333333333337</v>
      </c>
      <c r="AL55" s="115"/>
      <c r="AM55" s="115"/>
      <c r="AN55" s="115"/>
      <c r="AO55" s="115"/>
      <c r="AP55" s="115"/>
      <c r="AQ55" s="115"/>
      <c r="AR55" s="116"/>
      <c r="AS55" s="117"/>
      <c r="AT55" s="118">
        <f>IF(OR(E55=""),"",VLOOKUP(E55,[1]Arbejdstider!$B$4:$AE$78,24,))</f>
        <v>0.95833333333333337</v>
      </c>
      <c r="AU55" s="113">
        <f>IF(OR(E55=""),"",VLOOKUP(E55,[1]Arbejdstider!$B$4:$AE$78,22,))</f>
        <v>0</v>
      </c>
      <c r="AV55" s="113">
        <f>IF(OR(E55=""),"",VLOOKUP(E55,[1]Arbejdstider!$B$4:$AE$78,23,))</f>
        <v>0</v>
      </c>
      <c r="AW55" s="119">
        <f t="shared" si="3"/>
        <v>0.34375</v>
      </c>
      <c r="AX55" s="120">
        <f>IF(OR($F55="",$G55=""),0,((IF($G55-MAX($F55,([1]Arbejdstider!$C$84/24))+($G55&lt;$F55)&lt;0,0,$G55-MAX($F55,([1]Arbejdstider!$C$84/24))+($G55&lt;$F55)))*24)-((IF(($G55-MAX($F55,([1]Arbejdstider!$D$84/24))+($G55&lt;$F55))&lt;0,0,($G55-MAX($F55,([1]Arbejdstider!$D$84/24))+($G55&lt;$F55)))))*24)</f>
        <v>0</v>
      </c>
      <c r="AY55" s="122">
        <f>IF(OR($F55="",$G55=""),0,((IF($G55-MAX($F55,([1]Arbejdstider!$C$85/24))+($G55&lt;$F55)&lt;0,0,$G55-MAX($F55,([1]Arbejdstider!$C$85/24))+($G55&lt;$F55)))*24)-((IF(($G55-MAX($F55,([1]Arbejdstider!$D$85/24))+($G55&lt;$F55))&lt;0,0,($G55-MAX($F55,([1]Arbejdstider!$D$85/24))+($G55&lt;$F55)))))*24)-IF(OR($AR55="",$AS55=""),0,((IF($AS55-MAX($AR55,([1]Arbejdstider!$C$85/24))+($AS55&lt;$AR55)&lt;0,0,$AS55-MAX($AR55,([1]Arbejdstider!$C$85/24))+($AS55&lt;$AR55)))*24)-((IF(($AS55-MAX($AR55,([1]Arbejdstider!$D$85/24))+($AS55&lt;$AR55))&lt;0,0,($AS55-MAX($AR55,([1]Arbejdstider!$D$85/24))+($AS55&lt;$AR55)))))*24)</f>
        <v>0</v>
      </c>
      <c r="AZ55" s="122">
        <f>IFERROR(CEILING(IF(E55="","",IF(OR($F55=0,$G55=0),0,($G55&lt;=$F55)*(1-([1]Arbejdstider!$C$86/24)+([1]Arbejdstider!$D$86/24))*24+(MIN(([1]Arbejdstider!$D$86/24),$G55)-MIN(([1]Arbejdstider!$D$86/24),$F55)+MAX(([1]Arbejdstider!$C$86/24),$G55)-MAX(([1]Arbejdstider!$C$86/24),$F55))*24)-IF(OR($AR55=0,$AS55=0),0,($AS55&lt;=$AR55)*(1-([1]Arbejdstider!$C$86/24)+([1]Arbejdstider!$D$86/24))*24+(MIN(([1]Arbejdstider!$D$86/24),$AS55)-MIN(([1]Arbejdstider!$D$86/24),$AR55)+MAX(([1]Arbejdstider!$C$86/24),$AS55)-MAX(([1]Arbejdstider!$C$86/24),$AR55))*24)+IF(OR($H55=0,$I55=0),0,($I55&lt;=$H55)*(1-([1]Arbejdstider!$C$86/24)+([1]Arbejdstider!$D$86/24))*24+(MIN(([1]Arbejdstider!$D$86/24),$I55)-MIN(([1]Arbejdstider!$D$86/24),$H55)+MAX(([1]Arbejdstider!$C$86/24),$G55)-MAX(([1]Arbejdstider!$C$86/24),$H55))*24)),0.5),"")</f>
        <v>7</v>
      </c>
      <c r="BA55" s="122">
        <f t="shared" si="4"/>
        <v>0</v>
      </c>
      <c r="BB55" s="122">
        <f t="shared" si="5"/>
        <v>0</v>
      </c>
      <c r="BC55" s="122">
        <f t="shared" si="6"/>
        <v>0</v>
      </c>
      <c r="BD55" s="123"/>
      <c r="BE55" s="124"/>
      <c r="BF55" s="122">
        <f t="shared" si="7"/>
        <v>0</v>
      </c>
      <c r="BG55" s="122" t="str">
        <f t="shared" si="16"/>
        <v/>
      </c>
      <c r="BH55" s="122">
        <f t="shared" si="8"/>
        <v>0</v>
      </c>
      <c r="BI55" s="121">
        <f t="shared" si="9"/>
        <v>0</v>
      </c>
      <c r="BJ55" s="122">
        <f t="shared" si="10"/>
        <v>0</v>
      </c>
      <c r="BK55" s="122">
        <f t="shared" si="11"/>
        <v>0</v>
      </c>
      <c r="BL55" s="121">
        <f t="shared" si="12"/>
        <v>0</v>
      </c>
      <c r="BM55" s="121">
        <f t="shared" si="13"/>
        <v>0</v>
      </c>
      <c r="BN55" s="121"/>
      <c r="BO55" s="136">
        <f>SUM(AW49:AW55)</f>
        <v>2.3854166666666665</v>
      </c>
      <c r="BP55" s="137">
        <f>IF(OR(F55=0,G55=0),0,IF(AND(WEEKDAY(C55,2)=5,G55&lt;F55,G55&gt;(6/24)),(G55-MAX(F55,(6/24))+(F55&gt;G55))*24-7,IF(WEEKDAY(C55,2)=6,(G55-MAX(F55,(6/24))+(F55&gt;G55))*24,IF(WEEKDAY(C55,2)=7,IF(F55&gt;G55,([1]Arbejdstider!H$87-F55)*24,IF(F55&lt;G55,(G55-F55)*24)),0))))</f>
        <v>0</v>
      </c>
      <c r="BQ55" s="137" t="str">
        <f>IF(OR(H55=0,I55=0),0,IF(AND(WEEKDAY(C55,2)=5,I55&lt;H55,I55&gt;(6/24)),(I55-MAX(H55,(6/24))+(H55&gt;I55))*24-7,IF(WEEKDAY(C55,2)=6,(I55-MAX(H55,(6/24))+(H55&gt;I55))*24,IF(WEEKDAY(C55,2)=7,IF(H55&gt;I55,([1]Arbejdstider!H$87-H55)*24,IF(H55&lt;I55,(I55-H55)*24)),""))))</f>
        <v/>
      </c>
      <c r="BR55" s="137"/>
      <c r="BS55" s="137"/>
      <c r="BT55" s="138"/>
      <c r="BU55" s="128">
        <f t="shared" si="14"/>
        <v>0</v>
      </c>
      <c r="BV55" s="129" t="str">
        <f t="shared" si="15"/>
        <v>Mandag</v>
      </c>
      <c r="CF55" s="140"/>
      <c r="CG55" s="140"/>
      <c r="CP55" s="141"/>
    </row>
    <row r="56" spans="2:94" s="139" customFormat="1" x14ac:dyDescent="0.2">
      <c r="B56" s="133">
        <f>B49+1</f>
        <v>4</v>
      </c>
      <c r="C56" s="134">
        <f t="shared" si="17"/>
        <v>43487</v>
      </c>
      <c r="D56" s="134" t="str">
        <f t="shared" si="18"/>
        <v>Tirsdag</v>
      </c>
      <c r="E56" s="135" t="s">
        <v>49</v>
      </c>
      <c r="F56" s="109">
        <f>IF(OR(E56=""),"",VLOOKUP(E56,[1]Arbejdstider!$B$4:$AE$78,2,))</f>
        <v>0</v>
      </c>
      <c r="G56" s="109">
        <f>IF(OR(E56=""),"",VLOOKUP(E56,[1]Arbejdstider!$B$4:$AE$78,3,))</f>
        <v>0</v>
      </c>
      <c r="H56" s="109">
        <f>IF(OR(E56=""),"",VLOOKUP(E56,[1]Arbejdstider!$B$4:$AE$78,4,))</f>
        <v>0</v>
      </c>
      <c r="I56" s="109">
        <f>IF(OR(E56=""),"",VLOOKUP(E56,[1]Arbejdstider!$B$4:$AE$78,5,))</f>
        <v>0</v>
      </c>
      <c r="J56" s="110">
        <f>IF(OR(E56=""),"",VLOOKUP(E56,[1]Arbejdstider!$B$4:$AE$78,6,))</f>
        <v>0</v>
      </c>
      <c r="K56" s="110">
        <f>IF(OR(E56=""),"",VLOOKUP(E56,[1]Arbejdstider!$B$4:$AE$78,7,))</f>
        <v>0</v>
      </c>
      <c r="L56" s="111">
        <f>IF(OR(E56=""),"",VLOOKUP(E56,[1]Arbejdstider!$B$3:$AE$78,10,))</f>
        <v>0</v>
      </c>
      <c r="M56" s="111">
        <f>IF(OR(E56=""),"",VLOOKUP(E56,[1]Arbejdstider!$B$4:$AE$78,11,))</f>
        <v>0</v>
      </c>
      <c r="N56" s="109">
        <f>IF(OR(E56=""),"",VLOOKUP(E56,[1]Arbejdstider!$B$4:$AE$78,14,))</f>
        <v>0</v>
      </c>
      <c r="O56" s="109">
        <f>IF(OR(E56=""),"",VLOOKUP(E56,[1]Arbejdstider!$B$4:$AE$78,15,))</f>
        <v>0</v>
      </c>
      <c r="P56" s="109">
        <f>IF(OR(E56=""),"",VLOOKUP(E56,[1]Arbejdstider!$B$4:$AE$78,12,))</f>
        <v>0</v>
      </c>
      <c r="Q56" s="109">
        <f>IF(OR(E56=""),"",VLOOKUP(E56,[1]Arbejdstider!$B$4:$AE$78,13,))</f>
        <v>0</v>
      </c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>
        <f>IF(OR(E56=""),"",VLOOKUP(E56,[1]Arbejdstider!$B$4:$AE$78,16,))</f>
        <v>0</v>
      </c>
      <c r="AC56" s="112">
        <f>IF(OR(E56=""),"",VLOOKUP(E56,[1]Arbejdstider!$B$4:$AE$78,17,))</f>
        <v>0</v>
      </c>
      <c r="AD56" s="112">
        <f>IF(OR(E56=""),"",VLOOKUP(E56,[1]Arbejdstider!$B$4:$AE$78,18,))</f>
        <v>0</v>
      </c>
      <c r="AE56" s="112">
        <f>IF(OR(E56=""),"",VLOOKUP(E56,[1]Arbejdstider!$B$4:$AE$78,19,))</f>
        <v>0</v>
      </c>
      <c r="AF56" s="113">
        <f>IF(OR(E56=""),"",VLOOKUP(E56,[1]Arbejdstider!$B$4:$AE$78,20,))</f>
        <v>0.30208333333333331</v>
      </c>
      <c r="AG56" s="109">
        <f>IF(OR(E56=""),"",VLOOKUP(E56,[1]Arbejdstider!$B$4:$AE$78,21,))</f>
        <v>0.55208333333333337</v>
      </c>
      <c r="AH56" s="109">
        <f>IF(OR(E56=""),"",VLOOKUP(E56,[1]Arbejdstider!$B$4:$AE$78,22,))</f>
        <v>0.55208333333333337</v>
      </c>
      <c r="AI56" s="109">
        <f>IF(OR(E56=""),"",VLOOKUP(E56,[1]Arbejdstider!$B$4:$AE$78,23,))</f>
        <v>1</v>
      </c>
      <c r="AJ56" s="114">
        <f>IF(OR(E56=""),"",VLOOKUP(E56,[1]Arbejdstider!$B$4:$AE$78,20,))</f>
        <v>0.30208333333333331</v>
      </c>
      <c r="AK56" s="110">
        <f>IF(OR(E56=""),"",VLOOKUP(E56,[1]Arbejdstider!$B$4:$AE$78,21,))</f>
        <v>0.55208333333333337</v>
      </c>
      <c r="AL56" s="115"/>
      <c r="AM56" s="115"/>
      <c r="AN56" s="115"/>
      <c r="AO56" s="115"/>
      <c r="AP56" s="115"/>
      <c r="AQ56" s="115"/>
      <c r="AR56" s="116"/>
      <c r="AS56" s="117"/>
      <c r="AT56" s="118">
        <f>IF(OR(E56=""),"",VLOOKUP(E56,[1]Arbejdstider!$B$4:$AE$78,24,))</f>
        <v>0.25000000000000006</v>
      </c>
      <c r="AU56" s="113">
        <f>IF(OR(E56=""),"",VLOOKUP(E56,[1]Arbejdstider!$B$4:$AE$78,22,))</f>
        <v>0.55208333333333337</v>
      </c>
      <c r="AV56" s="113">
        <f>IF(OR(E56=""),"",VLOOKUP(E56,[1]Arbejdstider!$B$4:$AE$78,23,))</f>
        <v>1</v>
      </c>
      <c r="AW56" s="119">
        <f t="shared" si="3"/>
        <v>0</v>
      </c>
      <c r="AX56" s="120">
        <f>IF(OR($F56="",$G56=""),0,((IF($G56-MAX($F56,([1]Arbejdstider!$C$84/24))+($G56&lt;$F56)&lt;0,0,$G56-MAX($F56,([1]Arbejdstider!$C$84/24))+($G56&lt;$F56)))*24)-((IF(($G56-MAX($F56,([1]Arbejdstider!$D$84/24))+($G56&lt;$F56))&lt;0,0,($G56-MAX($F56,([1]Arbejdstider!$D$84/24))+($G56&lt;$F56)))))*24)</f>
        <v>0</v>
      </c>
      <c r="AY56" s="122">
        <f>IF(OR($F56="",$G56=""),0,((IF($G56-MAX($F56,([1]Arbejdstider!$C$85/24))+($G56&lt;$F56)&lt;0,0,$G56-MAX($F56,([1]Arbejdstider!$C$85/24))+($G56&lt;$F56)))*24)-((IF(($G56-MAX($F56,([1]Arbejdstider!$D$85/24))+($G56&lt;$F56))&lt;0,0,($G56-MAX($F56,([1]Arbejdstider!$D$85/24))+($G56&lt;$F56)))))*24)-IF(OR($AR56="",$AS56=""),0,((IF($AS56-MAX($AR56,([1]Arbejdstider!$C$85/24))+($AS56&lt;$AR56)&lt;0,0,$AS56-MAX($AR56,([1]Arbejdstider!$C$85/24))+($AS56&lt;$AR56)))*24)-((IF(($AS56-MAX($AR56,([1]Arbejdstider!$D$85/24))+($AS56&lt;$AR56))&lt;0,0,($AS56-MAX($AR56,([1]Arbejdstider!$D$85/24))+($AS56&lt;$AR56)))))*24)</f>
        <v>0</v>
      </c>
      <c r="AZ56" s="122">
        <f>IFERROR(CEILING(IF(E56="","",IF(OR($F56=0,$G56=0),0,($G56&lt;=$F56)*(1-([1]Arbejdstider!$C$86/24)+([1]Arbejdstider!$D$86/24))*24+(MIN(([1]Arbejdstider!$D$86/24),$G56)-MIN(([1]Arbejdstider!$D$86/24),$F56)+MAX(([1]Arbejdstider!$C$86/24),$G56)-MAX(([1]Arbejdstider!$C$86/24),$F56))*24)-IF(OR($AR56=0,$AS56=0),0,($AS56&lt;=$AR56)*(1-([1]Arbejdstider!$C$86/24)+([1]Arbejdstider!$D$86/24))*24+(MIN(([1]Arbejdstider!$D$86/24),$AS56)-MIN(([1]Arbejdstider!$D$86/24),$AR56)+MAX(([1]Arbejdstider!$C$86/24),$AS56)-MAX(([1]Arbejdstider!$C$86/24),$AR56))*24)+IF(OR($H56=0,$I56=0),0,($I56&lt;=$H56)*(1-([1]Arbejdstider!$C$86/24)+([1]Arbejdstider!$D$86/24))*24+(MIN(([1]Arbejdstider!$D$86/24),$I56)-MIN(([1]Arbejdstider!$D$86/24),$H56)+MAX(([1]Arbejdstider!$C$86/24),$G56)-MAX(([1]Arbejdstider!$C$86/24),$H56))*24)),0.5),"")</f>
        <v>0</v>
      </c>
      <c r="BA56" s="122">
        <f t="shared" si="4"/>
        <v>0</v>
      </c>
      <c r="BB56" s="122">
        <f t="shared" si="5"/>
        <v>0</v>
      </c>
      <c r="BC56" s="122">
        <f t="shared" si="6"/>
        <v>0</v>
      </c>
      <c r="BD56" s="123"/>
      <c r="BE56" s="124"/>
      <c r="BF56" s="122">
        <f t="shared" si="7"/>
        <v>0</v>
      </c>
      <c r="BG56" s="122">
        <f t="shared" si="16"/>
        <v>0</v>
      </c>
      <c r="BH56" s="122">
        <f t="shared" si="8"/>
        <v>0</v>
      </c>
      <c r="BI56" s="121">
        <f t="shared" si="9"/>
        <v>0</v>
      </c>
      <c r="BJ56" s="122">
        <f t="shared" si="10"/>
        <v>0</v>
      </c>
      <c r="BK56" s="122">
        <f t="shared" si="11"/>
        <v>0</v>
      </c>
      <c r="BL56" s="121">
        <f t="shared" si="12"/>
        <v>0</v>
      </c>
      <c r="BM56" s="121">
        <f t="shared" si="13"/>
        <v>0</v>
      </c>
      <c r="BN56" s="121"/>
      <c r="BO56" s="136"/>
      <c r="BP56" s="137">
        <f>IF(OR(F56=0,G56=0),0,IF(AND(WEEKDAY(C56,2)=5,G56&lt;F56,G56&gt;(6/24)),(G56-MAX(F56,(6/24))+(F56&gt;G56))*24-7,IF(WEEKDAY(C56,2)=6,(G56-MAX(F56,(6/24))+(F56&gt;G56))*24,IF(WEEKDAY(C56,2)=7,IF(F56&gt;G56,([1]Arbejdstider!H$87-F56)*24,IF(F56&lt;G56,(G56-F56)*24)),0))))</f>
        <v>0</v>
      </c>
      <c r="BQ56" s="137">
        <f>IF(OR(H56=0,I56=0),0,IF(AND(WEEKDAY(C56,2)=5,I56&lt;H56,I56&gt;(6/24)),(I56-MAX(H56,(6/24))+(H56&gt;I56))*24-7,IF(WEEKDAY(C56,2)=6,(I56-MAX(H56,(6/24))+(H56&gt;I56))*24,IF(WEEKDAY(C56,2)=7,IF(H56&gt;I56,([1]Arbejdstider!H$87-H56)*24,IF(H56&lt;I56,(I56-H56)*24)),""))))</f>
        <v>0</v>
      </c>
      <c r="BR56" s="137"/>
      <c r="BS56" s="137"/>
      <c r="BT56" s="138"/>
      <c r="BU56" s="128">
        <f t="shared" si="14"/>
        <v>4</v>
      </c>
      <c r="BV56" s="129" t="str">
        <f t="shared" si="15"/>
        <v>Tirsdag</v>
      </c>
      <c r="CF56" s="140"/>
      <c r="CG56" s="140"/>
      <c r="CP56" s="141"/>
    </row>
    <row r="57" spans="2:94" s="139" customFormat="1" x14ac:dyDescent="0.2">
      <c r="B57" s="133"/>
      <c r="C57" s="134">
        <f t="shared" si="17"/>
        <v>43488</v>
      </c>
      <c r="D57" s="134" t="str">
        <f t="shared" si="18"/>
        <v>Onsdag</v>
      </c>
      <c r="E57" s="135" t="s">
        <v>46</v>
      </c>
      <c r="F57" s="109">
        <f>IF(OR(E57=""),"",VLOOKUP(E57,[1]Arbejdstider!$B$4:$AE$78,2,))</f>
        <v>0</v>
      </c>
      <c r="G57" s="109">
        <f>IF(OR(E57=""),"",VLOOKUP(E57,[1]Arbejdstider!$B$4:$AE$78,3,))</f>
        <v>0</v>
      </c>
      <c r="H57" s="109">
        <f>IF(OR(E57=""),"",VLOOKUP(E57,[1]Arbejdstider!$B$4:$AE$78,4,))</f>
        <v>0</v>
      </c>
      <c r="I57" s="109">
        <f>IF(OR(E57=""),"",VLOOKUP(E57,[1]Arbejdstider!$B$4:$AE$78,5,))</f>
        <v>0</v>
      </c>
      <c r="J57" s="110">
        <f>IF(OR(E57=""),"",VLOOKUP(E57,[1]Arbejdstider!$B$4:$AE$78,6,))</f>
        <v>0</v>
      </c>
      <c r="K57" s="110">
        <f>IF(OR(E57=""),"",VLOOKUP(E57,[1]Arbejdstider!$B$4:$AE$78,7,))</f>
        <v>0</v>
      </c>
      <c r="L57" s="111">
        <f>IF(OR(E57=""),"",VLOOKUP(E57,[1]Arbejdstider!$B$3:$AE$78,10,))</f>
        <v>0</v>
      </c>
      <c r="M57" s="111">
        <f>IF(OR(E57=""),"",VLOOKUP(E57,[1]Arbejdstider!$B$4:$AE$78,11,))</f>
        <v>0</v>
      </c>
      <c r="N57" s="109">
        <f>IF(OR(E57=""),"",VLOOKUP(E57,[1]Arbejdstider!$B$4:$AE$78,14,))</f>
        <v>0</v>
      </c>
      <c r="O57" s="109">
        <f>IF(OR(E57=""),"",VLOOKUP(E57,[1]Arbejdstider!$B$4:$AE$78,15,))</f>
        <v>0</v>
      </c>
      <c r="P57" s="109">
        <f>IF(OR(E57=""),"",VLOOKUP(E57,[1]Arbejdstider!$B$4:$AE$78,12,))</f>
        <v>0</v>
      </c>
      <c r="Q57" s="109">
        <f>IF(OR(E57=""),"",VLOOKUP(E57,[1]Arbejdstider!$B$4:$AE$78,13,))</f>
        <v>0</v>
      </c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>
        <f>IF(OR(E57=""),"",VLOOKUP(E57,[1]Arbejdstider!$B$4:$AE$78,16,))</f>
        <v>0</v>
      </c>
      <c r="AC57" s="112">
        <f>IF(OR(E57=""),"",VLOOKUP(E57,[1]Arbejdstider!$B$4:$AE$78,17,))</f>
        <v>0</v>
      </c>
      <c r="AD57" s="112">
        <f>IF(OR(E57=""),"",VLOOKUP(E57,[1]Arbejdstider!$B$4:$AE$78,18,))</f>
        <v>0</v>
      </c>
      <c r="AE57" s="112">
        <f>IF(OR(E57=""),"",VLOOKUP(E57,[1]Arbejdstider!$B$4:$AE$78,19,))</f>
        <v>0</v>
      </c>
      <c r="AF57" s="113">
        <f>IF(OR(E57=""),"",VLOOKUP(E57,[1]Arbejdstider!$B$4:$AE$78,20,))</f>
        <v>1</v>
      </c>
      <c r="AG57" s="109">
        <f>IF(OR(E57=""),"",VLOOKUP(E57,[1]Arbejdstider!$B$4:$AE$78,21,))</f>
        <v>1</v>
      </c>
      <c r="AH57" s="109">
        <f>IF(OR(E57=""),"",VLOOKUP(E57,[1]Arbejdstider!$B$4:$AE$78,22,))</f>
        <v>0</v>
      </c>
      <c r="AI57" s="109">
        <f>IF(OR(E57=""),"",VLOOKUP(E57,[1]Arbejdstider!$B$4:$AE$78,23,))</f>
        <v>0</v>
      </c>
      <c r="AJ57" s="114">
        <f>IF(OR(E57=""),"",VLOOKUP(E57,[1]Arbejdstider!$B$4:$AE$78,20,))</f>
        <v>1</v>
      </c>
      <c r="AK57" s="110">
        <f>IF(OR(E57=""),"",VLOOKUP(E57,[1]Arbejdstider!$B$4:$AE$78,21,))</f>
        <v>1</v>
      </c>
      <c r="AL57" s="115"/>
      <c r="AM57" s="115"/>
      <c r="AN57" s="115"/>
      <c r="AO57" s="115"/>
      <c r="AP57" s="115"/>
      <c r="AQ57" s="115"/>
      <c r="AR57" s="116"/>
      <c r="AS57" s="117"/>
      <c r="AT57" s="118">
        <f>IF(OR(E57=""),"",VLOOKUP(E57,[1]Arbejdstider!$B$4:$AE$78,24,))</f>
        <v>0</v>
      </c>
      <c r="AU57" s="113">
        <f>IF(OR(E57=""),"",VLOOKUP(E57,[1]Arbejdstider!$B$4:$AE$78,22,))</f>
        <v>0</v>
      </c>
      <c r="AV57" s="113">
        <f>IF(OR(E57=""),"",VLOOKUP(E57,[1]Arbejdstider!$B$4:$AE$78,23,))</f>
        <v>0</v>
      </c>
      <c r="AW57" s="119">
        <f t="shared" si="3"/>
        <v>0</v>
      </c>
      <c r="AX57" s="120">
        <f>IF(OR($F57="",$G57=""),0,((IF($G57-MAX($F57,([1]Arbejdstider!$C$84/24))+($G57&lt;$F57)&lt;0,0,$G57-MAX($F57,([1]Arbejdstider!$C$84/24))+($G57&lt;$F57)))*24)-((IF(($G57-MAX($F57,([1]Arbejdstider!$D$84/24))+($G57&lt;$F57))&lt;0,0,($G57-MAX($F57,([1]Arbejdstider!$D$84/24))+($G57&lt;$F57)))))*24)</f>
        <v>0</v>
      </c>
      <c r="AY57" s="122">
        <f>IF(OR($F57="",$G57=""),0,((IF($G57-MAX($F57,([1]Arbejdstider!$C$85/24))+($G57&lt;$F57)&lt;0,0,$G57-MAX($F57,([1]Arbejdstider!$C$85/24))+($G57&lt;$F57)))*24)-((IF(($G57-MAX($F57,([1]Arbejdstider!$D$85/24))+($G57&lt;$F57))&lt;0,0,($G57-MAX($F57,([1]Arbejdstider!$D$85/24))+($G57&lt;$F57)))))*24)-IF(OR($AR57="",$AS57=""),0,((IF($AS57-MAX($AR57,([1]Arbejdstider!$C$85/24))+($AS57&lt;$AR57)&lt;0,0,$AS57-MAX($AR57,([1]Arbejdstider!$C$85/24))+($AS57&lt;$AR57)))*24)-((IF(($AS57-MAX($AR57,([1]Arbejdstider!$D$85/24))+($AS57&lt;$AR57))&lt;0,0,($AS57-MAX($AR57,([1]Arbejdstider!$D$85/24))+($AS57&lt;$AR57)))))*24)</f>
        <v>0</v>
      </c>
      <c r="AZ57" s="122">
        <f>IFERROR(CEILING(IF(E57="","",IF(OR($F57=0,$G57=0),0,($G57&lt;=$F57)*(1-([1]Arbejdstider!$C$86/24)+([1]Arbejdstider!$D$86/24))*24+(MIN(([1]Arbejdstider!$D$86/24),$G57)-MIN(([1]Arbejdstider!$D$86/24),$F57)+MAX(([1]Arbejdstider!$C$86/24),$G57)-MAX(([1]Arbejdstider!$C$86/24),$F57))*24)-IF(OR($AR57=0,$AS57=0),0,($AS57&lt;=$AR57)*(1-([1]Arbejdstider!$C$86/24)+([1]Arbejdstider!$D$86/24))*24+(MIN(([1]Arbejdstider!$D$86/24),$AS57)-MIN(([1]Arbejdstider!$D$86/24),$AR57)+MAX(([1]Arbejdstider!$C$86/24),$AS57)-MAX(([1]Arbejdstider!$C$86/24),$AR57))*24)+IF(OR($H57=0,$I57=0),0,($I57&lt;=$H57)*(1-([1]Arbejdstider!$C$86/24)+([1]Arbejdstider!$D$86/24))*24+(MIN(([1]Arbejdstider!$D$86/24),$I57)-MIN(([1]Arbejdstider!$D$86/24),$H57)+MAX(([1]Arbejdstider!$C$86/24),$G57)-MAX(([1]Arbejdstider!$C$86/24),$H57))*24)),0.5),"")</f>
        <v>0</v>
      </c>
      <c r="BA57" s="122">
        <f t="shared" si="4"/>
        <v>0</v>
      </c>
      <c r="BB57" s="122">
        <f t="shared" si="5"/>
        <v>0</v>
      </c>
      <c r="BC57" s="122">
        <f t="shared" si="6"/>
        <v>0</v>
      </c>
      <c r="BD57" s="123"/>
      <c r="BE57" s="124"/>
      <c r="BF57" s="122">
        <f t="shared" si="7"/>
        <v>0</v>
      </c>
      <c r="BG57" s="122">
        <f t="shared" si="16"/>
        <v>0</v>
      </c>
      <c r="BH57" s="122">
        <f t="shared" si="8"/>
        <v>0</v>
      </c>
      <c r="BI57" s="121">
        <f t="shared" si="9"/>
        <v>0</v>
      </c>
      <c r="BJ57" s="122">
        <f t="shared" si="10"/>
        <v>0</v>
      </c>
      <c r="BK57" s="122">
        <f t="shared" si="11"/>
        <v>0</v>
      </c>
      <c r="BL57" s="121">
        <f t="shared" si="12"/>
        <v>0</v>
      </c>
      <c r="BM57" s="121">
        <f t="shared" si="13"/>
        <v>0</v>
      </c>
      <c r="BN57" s="121"/>
      <c r="BO57" s="136"/>
      <c r="BP57" s="137">
        <f>IF(OR(F57=0,G57=0),0,IF(AND(WEEKDAY(C57,2)=5,G57&lt;F57,G57&gt;(6/24)),(G57-MAX(F57,(6/24))+(F57&gt;G57))*24-7,IF(WEEKDAY(C57,2)=6,(G57-MAX(F57,(6/24))+(F57&gt;G57))*24,IF(WEEKDAY(C57,2)=7,IF(F57&gt;G57,([1]Arbejdstider!H$87-F57)*24,IF(F57&lt;G57,(G57-F57)*24)),0))))</f>
        <v>0</v>
      </c>
      <c r="BQ57" s="137">
        <f>IF(OR(H57=0,I57=0),0,IF(AND(WEEKDAY(C57,2)=5,I57&lt;H57,I57&gt;(6/24)),(I57-MAX(H57,(6/24))+(H57&gt;I57))*24-7,IF(WEEKDAY(C57,2)=6,(I57-MAX(H57,(6/24))+(H57&gt;I57))*24,IF(WEEKDAY(C57,2)=7,IF(H57&gt;I57,([1]Arbejdstider!H$87-H57)*24,IF(H57&lt;I57,(I57-H57)*24)),""))))</f>
        <v>0</v>
      </c>
      <c r="BR57" s="137"/>
      <c r="BS57" s="137"/>
      <c r="BT57" s="138"/>
      <c r="BU57" s="128">
        <f t="shared" si="14"/>
        <v>0</v>
      </c>
      <c r="BV57" s="129" t="str">
        <f t="shared" si="15"/>
        <v>Onsdag</v>
      </c>
      <c r="CF57" s="140"/>
      <c r="CG57" s="140"/>
      <c r="CP57" s="141"/>
    </row>
    <row r="58" spans="2:94" s="139" customFormat="1" x14ac:dyDescent="0.2">
      <c r="B58" s="133"/>
      <c r="C58" s="134">
        <f t="shared" si="17"/>
        <v>43489</v>
      </c>
      <c r="D58" s="134" t="str">
        <f t="shared" si="18"/>
        <v>Torsdag</v>
      </c>
      <c r="E58" s="135" t="s">
        <v>55</v>
      </c>
      <c r="F58" s="109">
        <f>IF(OR(E58=""),"",VLOOKUP(E58,[1]Arbejdstider!$B$4:$AE$78,2,))</f>
        <v>0.375</v>
      </c>
      <c r="G58" s="109">
        <f>IF(OR(E58=""),"",VLOOKUP(E58,[1]Arbejdstider!$B$4:$AE$78,3,))</f>
        <v>0.70833333333333337</v>
      </c>
      <c r="H58" s="109">
        <f>IF(OR(E58=""),"",VLOOKUP(E58,[1]Arbejdstider!$B$4:$AE$78,4,))</f>
        <v>0</v>
      </c>
      <c r="I58" s="109">
        <f>IF(OR(E58=""),"",VLOOKUP(E58,[1]Arbejdstider!$B$4:$AE$78,5,))</f>
        <v>0</v>
      </c>
      <c r="J58" s="110">
        <f>IF(OR(E58=""),"",VLOOKUP(E58,[1]Arbejdstider!$B$4:$AE$78,6,))</f>
        <v>0</v>
      </c>
      <c r="K58" s="110">
        <f>IF(OR(E58=""),"",VLOOKUP(E58,[1]Arbejdstider!$B$4:$AE$78,7,))</f>
        <v>0</v>
      </c>
      <c r="L58" s="111">
        <f>IF(OR(E58=""),"",VLOOKUP(E58,[1]Arbejdstider!$B$3:$AE$78,10,))</f>
        <v>0</v>
      </c>
      <c r="M58" s="111">
        <f>IF(OR(E58=""),"",VLOOKUP(E58,[1]Arbejdstider!$B$4:$AE$78,11,))</f>
        <v>0</v>
      </c>
      <c r="N58" s="109">
        <f>IF(OR(E58=""),"",VLOOKUP(E58,[1]Arbejdstider!$B$4:$AE$78,14,))</f>
        <v>0</v>
      </c>
      <c r="O58" s="109">
        <f>IF(OR(E58=""),"",VLOOKUP(E58,[1]Arbejdstider!$B$4:$AE$78,15,))</f>
        <v>0</v>
      </c>
      <c r="P58" s="109">
        <f>IF(OR(E58=""),"",VLOOKUP(E58,[1]Arbejdstider!$B$4:$AE$78,12,))</f>
        <v>0</v>
      </c>
      <c r="Q58" s="109">
        <f>IF(OR(E58=""),"",VLOOKUP(E58,[1]Arbejdstider!$B$4:$AE$78,13,))</f>
        <v>0</v>
      </c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>
        <f>IF(OR(E58=""),"",VLOOKUP(E58,[1]Arbejdstider!$B$4:$AE$78,16,))</f>
        <v>0</v>
      </c>
      <c r="AC58" s="112">
        <f>IF(OR(E58=""),"",VLOOKUP(E58,[1]Arbejdstider!$B$4:$AE$78,17,))</f>
        <v>0</v>
      </c>
      <c r="AD58" s="112">
        <f>IF(OR(E58=""),"",VLOOKUP(E58,[1]Arbejdstider!$B$4:$AE$78,18,))</f>
        <v>0</v>
      </c>
      <c r="AE58" s="112">
        <f>IF(OR(E58=""),"",VLOOKUP(E58,[1]Arbejdstider!$B$4:$AE$78,19,))</f>
        <v>0</v>
      </c>
      <c r="AF58" s="113">
        <f>IF(OR(E58=""),"",VLOOKUP(E58,[1]Arbejdstider!$B$4:$AE$78,20,))</f>
        <v>1</v>
      </c>
      <c r="AG58" s="109">
        <f>IF(OR(E58=""),"",VLOOKUP(E58,[1]Arbejdstider!$B$4:$AE$78,21,))</f>
        <v>0.375</v>
      </c>
      <c r="AH58" s="109">
        <f>IF(OR(E58=""),"",VLOOKUP(E58,[1]Arbejdstider!$B$4:$AE$78,22,))</f>
        <v>0.70833333333333337</v>
      </c>
      <c r="AI58" s="109">
        <f>IF(OR(E58=""),"",VLOOKUP(E58,[1]Arbejdstider!$B$4:$AE$78,23,))</f>
        <v>1</v>
      </c>
      <c r="AJ58" s="114">
        <f>IF(OR(E58=""),"",VLOOKUP(E58,[1]Arbejdstider!$B$4:$AE$78,20,))</f>
        <v>1</v>
      </c>
      <c r="AK58" s="110">
        <f>IF(OR(E58=""),"",VLOOKUP(E58,[1]Arbejdstider!$B$4:$AE$78,21,))</f>
        <v>0.375</v>
      </c>
      <c r="AL58" s="115"/>
      <c r="AM58" s="115"/>
      <c r="AN58" s="115"/>
      <c r="AO58" s="115"/>
      <c r="AP58" s="115"/>
      <c r="AQ58" s="115"/>
      <c r="AR58" s="116"/>
      <c r="AS58" s="117"/>
      <c r="AT58" s="118">
        <f>IF(OR(E58=""),"",VLOOKUP(E58,[1]Arbejdstider!$B$4:$AE$78,24,))</f>
        <v>0.375</v>
      </c>
      <c r="AU58" s="113">
        <f>IF(OR(E58=""),"",VLOOKUP(E58,[1]Arbejdstider!$B$4:$AE$78,22,))</f>
        <v>0.70833333333333337</v>
      </c>
      <c r="AV58" s="113">
        <f>IF(OR(E58=""),"",VLOOKUP(E58,[1]Arbejdstider!$B$4:$AE$78,23,))</f>
        <v>1</v>
      </c>
      <c r="AW58" s="119">
        <f t="shared" si="3"/>
        <v>0.33333333333333331</v>
      </c>
      <c r="AX58" s="120">
        <f>IF(OR($F58="",$G58=""),0,((IF($G58-MAX($F58,([1]Arbejdstider!$C$84/24))+($G58&lt;$F58)&lt;0,0,$G58-MAX($F58,([1]Arbejdstider!$C$84/24))+($G58&lt;$F58)))*24)-((IF(($G58-MAX($F58,([1]Arbejdstider!$D$84/24))+($G58&lt;$F58))&lt;0,0,($G58-MAX($F58,([1]Arbejdstider!$D$84/24))+($G58&lt;$F58)))))*24)</f>
        <v>8</v>
      </c>
      <c r="AY58" s="122">
        <f>IF(OR($F58="",$G58=""),0,((IF($G58-MAX($F58,([1]Arbejdstider!$C$85/24))+($G58&lt;$F58)&lt;0,0,$G58-MAX($F58,([1]Arbejdstider!$C$85/24))+($G58&lt;$F58)))*24)-((IF(($G58-MAX($F58,([1]Arbejdstider!$D$85/24))+($G58&lt;$F58))&lt;0,0,($G58-MAX($F58,([1]Arbejdstider!$D$85/24))+($G58&lt;$F58)))))*24)-IF(OR($AR58="",$AS58=""),0,((IF($AS58-MAX($AR58,([1]Arbejdstider!$C$85/24))+($AS58&lt;$AR58)&lt;0,0,$AS58-MAX($AR58,([1]Arbejdstider!$C$85/24))+($AS58&lt;$AR58)))*24)-((IF(($AS58-MAX($AR58,([1]Arbejdstider!$D$85/24))+($AS58&lt;$AR58))&lt;0,0,($AS58-MAX($AR58,([1]Arbejdstider!$D$85/24))+($AS58&lt;$AR58)))))*24)</f>
        <v>0</v>
      </c>
      <c r="AZ58" s="122">
        <f>IFERROR(CEILING(IF(E58="","",IF(OR($F58=0,$G58=0),0,($G58&lt;=$F58)*(1-([1]Arbejdstider!$C$86/24)+([1]Arbejdstider!$D$86/24))*24+(MIN(([1]Arbejdstider!$D$86/24),$G58)-MIN(([1]Arbejdstider!$D$86/24),$F58)+MAX(([1]Arbejdstider!$C$86/24),$G58)-MAX(([1]Arbejdstider!$C$86/24),$F58))*24)-IF(OR($AR58=0,$AS58=0),0,($AS58&lt;=$AR58)*(1-([1]Arbejdstider!$C$86/24)+([1]Arbejdstider!$D$86/24))*24+(MIN(([1]Arbejdstider!$D$86/24),$AS58)-MIN(([1]Arbejdstider!$D$86/24),$AR58)+MAX(([1]Arbejdstider!$C$86/24),$AS58)-MAX(([1]Arbejdstider!$C$86/24),$AR58))*24)+IF(OR($H58=0,$I58=0),0,($I58&lt;=$H58)*(1-([1]Arbejdstider!$C$86/24)+([1]Arbejdstider!$D$86/24))*24+(MIN(([1]Arbejdstider!$D$86/24),$I58)-MIN(([1]Arbejdstider!$D$86/24),$H58)+MAX(([1]Arbejdstider!$C$86/24),$G58)-MAX(([1]Arbejdstider!$C$86/24),$H58))*24)),0.5),"")</f>
        <v>0</v>
      </c>
      <c r="BA58" s="122">
        <f t="shared" si="4"/>
        <v>0</v>
      </c>
      <c r="BB58" s="122">
        <f t="shared" si="5"/>
        <v>0</v>
      </c>
      <c r="BC58" s="122">
        <f t="shared" si="6"/>
        <v>0</v>
      </c>
      <c r="BD58" s="123"/>
      <c r="BE58" s="124"/>
      <c r="BF58" s="122">
        <f t="shared" si="7"/>
        <v>0</v>
      </c>
      <c r="BG58" s="122">
        <f t="shared" si="16"/>
        <v>0</v>
      </c>
      <c r="BH58" s="122">
        <f t="shared" si="8"/>
        <v>0</v>
      </c>
      <c r="BI58" s="121">
        <f t="shared" si="9"/>
        <v>0</v>
      </c>
      <c r="BJ58" s="122">
        <f t="shared" si="10"/>
        <v>0</v>
      </c>
      <c r="BK58" s="122">
        <f t="shared" si="11"/>
        <v>0</v>
      </c>
      <c r="BL58" s="121">
        <f t="shared" si="12"/>
        <v>0</v>
      </c>
      <c r="BM58" s="121">
        <f t="shared" si="13"/>
        <v>0</v>
      </c>
      <c r="BN58" s="121"/>
      <c r="BO58" s="136"/>
      <c r="BP58" s="137">
        <f>IF(OR(F58=0,G58=0),0,IF(AND(WEEKDAY(C58,2)=5,G58&lt;F58,G58&gt;(6/24)),(G58-MAX(F58,(6/24))+(F58&gt;G58))*24-7,IF(WEEKDAY(C58,2)=6,(G58-MAX(F58,(6/24))+(F58&gt;G58))*24,IF(WEEKDAY(C58,2)=7,IF(F58&gt;G58,([1]Arbejdstider!H$87-F58)*24,IF(F58&lt;G58,(G58-F58)*24)),0))))</f>
        <v>0</v>
      </c>
      <c r="BQ58" s="137">
        <f>IF(OR(H58=0,I58=0),0,IF(AND(WEEKDAY(C58,2)=5,I58&lt;H58,I58&gt;(6/24)),(I58-MAX(H58,(6/24))+(H58&gt;I58))*24-7,IF(WEEKDAY(C58,2)=6,(I58-MAX(H58,(6/24))+(H58&gt;I58))*24,IF(WEEKDAY(C58,2)=7,IF(H58&gt;I58,([1]Arbejdstider!H$87-H58)*24,IF(H58&lt;I58,(I58-H58)*24)),""))))</f>
        <v>0</v>
      </c>
      <c r="BR58" s="137"/>
      <c r="BS58" s="137"/>
      <c r="BT58" s="138"/>
      <c r="BU58" s="128">
        <f t="shared" si="14"/>
        <v>0</v>
      </c>
      <c r="BV58" s="129" t="str">
        <f t="shared" si="15"/>
        <v>Torsdag</v>
      </c>
      <c r="CF58" s="140"/>
      <c r="CG58" s="140"/>
      <c r="CP58" s="141"/>
    </row>
    <row r="59" spans="2:94" s="139" customFormat="1" x14ac:dyDescent="0.2">
      <c r="B59" s="133"/>
      <c r="C59" s="134">
        <f t="shared" si="17"/>
        <v>43490</v>
      </c>
      <c r="D59" s="134" t="str">
        <f t="shared" si="18"/>
        <v>Fredag</v>
      </c>
      <c r="E59" s="135" t="s">
        <v>51</v>
      </c>
      <c r="F59" s="109">
        <f>IF(OR(E59=""),"",VLOOKUP(E59,[1]Arbejdstider!$B$4:$AE$78,2,))</f>
        <v>0.47916666666666669</v>
      </c>
      <c r="G59" s="109">
        <f>IF(OR(E59=""),"",VLOOKUP(E59,[1]Arbejdstider!$B$4:$AE$78,3,))</f>
        <v>0.8125</v>
      </c>
      <c r="H59" s="109">
        <f>IF(OR(E59=""),"",VLOOKUP(E59,[1]Arbejdstider!$B$4:$AE$78,4,))</f>
        <v>0</v>
      </c>
      <c r="I59" s="109">
        <f>IF(OR(E59=""),"",VLOOKUP(E59,[1]Arbejdstider!$B$4:$AE$78,5,))</f>
        <v>0</v>
      </c>
      <c r="J59" s="110">
        <f>IF(OR(E59=""),"",VLOOKUP(E59,[1]Arbejdstider!$B$4:$AE$78,6,))</f>
        <v>0</v>
      </c>
      <c r="K59" s="110">
        <f>IF(OR(E59=""),"",VLOOKUP(E59,[1]Arbejdstider!$B$4:$AE$78,7,))</f>
        <v>0</v>
      </c>
      <c r="L59" s="111">
        <f>IF(OR(E59=""),"",VLOOKUP(E59,[1]Arbejdstider!$B$3:$AE$78,10,))</f>
        <v>0</v>
      </c>
      <c r="M59" s="111">
        <f>IF(OR(E59=""),"",VLOOKUP(E59,[1]Arbejdstider!$B$4:$AE$78,11,))</f>
        <v>0</v>
      </c>
      <c r="N59" s="109">
        <f>IF(OR(E59=""),"",VLOOKUP(E59,[1]Arbejdstider!$B$4:$AE$78,14,))</f>
        <v>0</v>
      </c>
      <c r="O59" s="109">
        <f>IF(OR(E59=""),"",VLOOKUP(E59,[1]Arbejdstider!$B$4:$AE$78,15,))</f>
        <v>0</v>
      </c>
      <c r="P59" s="109">
        <f>IF(OR(E59=""),"",VLOOKUP(E59,[1]Arbejdstider!$B$4:$AE$78,12,))</f>
        <v>0</v>
      </c>
      <c r="Q59" s="109">
        <f>IF(OR(E59=""),"",VLOOKUP(E59,[1]Arbejdstider!$B$4:$AE$78,13,))</f>
        <v>0</v>
      </c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>
        <f>IF(OR(E59=""),"",VLOOKUP(E59,[1]Arbejdstider!$B$4:$AE$78,16,))</f>
        <v>0</v>
      </c>
      <c r="AC59" s="112">
        <f>IF(OR(E59=""),"",VLOOKUP(E59,[1]Arbejdstider!$B$4:$AE$78,17,))</f>
        <v>0</v>
      </c>
      <c r="AD59" s="112">
        <f>IF(OR(E59=""),"",VLOOKUP(E59,[1]Arbejdstider!$B$4:$AE$78,18,))</f>
        <v>0</v>
      </c>
      <c r="AE59" s="112">
        <f>IF(OR(E59=""),"",VLOOKUP(E59,[1]Arbejdstider!$B$4:$AE$78,19,))</f>
        <v>0</v>
      </c>
      <c r="AF59" s="113">
        <f>IF(OR(E59=""),"",VLOOKUP(E59,[1]Arbejdstider!$B$4:$AE$78,20,))</f>
        <v>1</v>
      </c>
      <c r="AG59" s="109">
        <f>IF(OR(E59=""),"",VLOOKUP(E59,[1]Arbejdstider!$B$4:$AE$78,21,))</f>
        <v>0.47916666666666669</v>
      </c>
      <c r="AH59" s="109">
        <f>IF(OR(E59=""),"",VLOOKUP(E59,[1]Arbejdstider!$B$4:$AE$78,22,))</f>
        <v>0.8125</v>
      </c>
      <c r="AI59" s="109">
        <f>IF(OR(E59=""),"",VLOOKUP(E59,[1]Arbejdstider!$B$4:$AE$78,23,))</f>
        <v>1</v>
      </c>
      <c r="AJ59" s="114">
        <f>IF(OR(E59=""),"",VLOOKUP(E59,[1]Arbejdstider!$B$4:$AE$78,20,))</f>
        <v>1</v>
      </c>
      <c r="AK59" s="110">
        <f>IF(OR(E59=""),"",VLOOKUP(E59,[1]Arbejdstider!$B$4:$AE$78,21,))</f>
        <v>0.47916666666666669</v>
      </c>
      <c r="AL59" s="115"/>
      <c r="AM59" s="115"/>
      <c r="AN59" s="115"/>
      <c r="AO59" s="115"/>
      <c r="AP59" s="115"/>
      <c r="AQ59" s="115"/>
      <c r="AR59" s="116"/>
      <c r="AS59" s="117"/>
      <c r="AT59" s="118">
        <f>IF(OR(E59=""),"",VLOOKUP(E59,[1]Arbejdstider!$B$4:$AE$78,24,))</f>
        <v>0.47916666666666674</v>
      </c>
      <c r="AU59" s="113">
        <f>IF(OR(E59=""),"",VLOOKUP(E59,[1]Arbejdstider!$B$4:$AE$78,22,))</f>
        <v>0.8125</v>
      </c>
      <c r="AV59" s="113">
        <f>IF(OR(E59=""),"",VLOOKUP(E59,[1]Arbejdstider!$B$4:$AE$78,23,))</f>
        <v>1</v>
      </c>
      <c r="AW59" s="119">
        <f t="shared" si="3"/>
        <v>0.33333333333333331</v>
      </c>
      <c r="AX59" s="120">
        <f>IF(OR($F59="",$G59=""),0,((IF($G59-MAX($F59,([1]Arbejdstider!$C$84/24))+($G59&lt;$F59)&lt;0,0,$G59-MAX($F59,([1]Arbejdstider!$C$84/24))+($G59&lt;$F59)))*24)-((IF(($G59-MAX($F59,([1]Arbejdstider!$D$84/24))+($G59&lt;$F59))&lt;0,0,($G59-MAX($F59,([1]Arbejdstider!$D$84/24))+($G59&lt;$F59)))))*24)</f>
        <v>6.5</v>
      </c>
      <c r="AY59" s="122">
        <f>IF(OR($F59="",$G59=""),0,((IF($G59-MAX($F59,([1]Arbejdstider!$C$85/24))+($G59&lt;$F59)&lt;0,0,$G59-MAX($F59,([1]Arbejdstider!$C$85/24))+($G59&lt;$F59)))*24)-((IF(($G59-MAX($F59,([1]Arbejdstider!$D$85/24))+($G59&lt;$F59))&lt;0,0,($G59-MAX($F59,([1]Arbejdstider!$D$85/24))+($G59&lt;$F59)))))*24)-IF(OR($AR59="",$AS59=""),0,((IF($AS59-MAX($AR59,([1]Arbejdstider!$C$85/24))+($AS59&lt;$AR59)&lt;0,0,$AS59-MAX($AR59,([1]Arbejdstider!$C$85/24))+($AS59&lt;$AR59)))*24)-((IF(($AS59-MAX($AR59,([1]Arbejdstider!$D$85/24))+($AS59&lt;$AR59))&lt;0,0,($AS59-MAX($AR59,([1]Arbejdstider!$D$85/24))+($AS59&lt;$AR59)))))*24)</f>
        <v>1.5</v>
      </c>
      <c r="AZ59" s="122">
        <f>IFERROR(CEILING(IF(E59="","",IF(OR($F59=0,$G59=0),0,($G59&lt;=$F59)*(1-([1]Arbejdstider!$C$86/24)+([1]Arbejdstider!$D$86/24))*24+(MIN(([1]Arbejdstider!$D$86/24),$G59)-MIN(([1]Arbejdstider!$D$86/24),$F59)+MAX(([1]Arbejdstider!$C$86/24),$G59)-MAX(([1]Arbejdstider!$C$86/24),$F59))*24)-IF(OR($AR59=0,$AS59=0),0,($AS59&lt;=$AR59)*(1-([1]Arbejdstider!$C$86/24)+([1]Arbejdstider!$D$86/24))*24+(MIN(([1]Arbejdstider!$D$86/24),$AS59)-MIN(([1]Arbejdstider!$D$86/24),$AR59)+MAX(([1]Arbejdstider!$C$86/24),$AS59)-MAX(([1]Arbejdstider!$C$86/24),$AR59))*24)+IF(OR($H59=0,$I59=0),0,($I59&lt;=$H59)*(1-([1]Arbejdstider!$C$86/24)+([1]Arbejdstider!$D$86/24))*24+(MIN(([1]Arbejdstider!$D$86/24),$I59)-MIN(([1]Arbejdstider!$D$86/24),$H59)+MAX(([1]Arbejdstider!$C$86/24),$G59)-MAX(([1]Arbejdstider!$C$86/24),$H59))*24)),0.5),"")</f>
        <v>0</v>
      </c>
      <c r="BA59" s="122">
        <f t="shared" si="4"/>
        <v>0</v>
      </c>
      <c r="BB59" s="122">
        <f t="shared" si="5"/>
        <v>0</v>
      </c>
      <c r="BC59" s="122">
        <f t="shared" si="6"/>
        <v>0</v>
      </c>
      <c r="BD59" s="123"/>
      <c r="BE59" s="124"/>
      <c r="BF59" s="122">
        <f t="shared" si="7"/>
        <v>0</v>
      </c>
      <c r="BG59" s="122">
        <f t="shared" si="16"/>
        <v>0</v>
      </c>
      <c r="BH59" s="122">
        <f t="shared" si="8"/>
        <v>0</v>
      </c>
      <c r="BI59" s="121">
        <f t="shared" si="9"/>
        <v>0</v>
      </c>
      <c r="BJ59" s="122">
        <f t="shared" si="10"/>
        <v>0</v>
      </c>
      <c r="BK59" s="122">
        <f t="shared" si="11"/>
        <v>0</v>
      </c>
      <c r="BL59" s="121">
        <f t="shared" si="12"/>
        <v>0</v>
      </c>
      <c r="BM59" s="121">
        <f t="shared" si="13"/>
        <v>0</v>
      </c>
      <c r="BN59" s="121"/>
      <c r="BO59" s="136"/>
      <c r="BP59" s="137">
        <f>IF(OR(F59=0,G59=0),0,IF(AND(WEEKDAY(C59,2)=5,G59&lt;F59,G59&gt;(6/24)),(G59-MAX(F59,(6/24))+(F59&gt;G59))*24-7,IF(WEEKDAY(C59,2)=6,(G59-MAX(F59,(6/24))+(F59&gt;G59))*24,IF(WEEKDAY(C59,2)=7,IF(F59&gt;G59,([1]Arbejdstider!H$87-F59)*24,IF(F59&lt;G59,(G59-F59)*24)),0))))</f>
        <v>0</v>
      </c>
      <c r="BQ59" s="137">
        <f>IF(OR(H59=0,I59=0),0,IF(AND(WEEKDAY(C59,2)=5,I59&lt;H59,I59&gt;(6/24)),(I59-MAX(H59,(6/24))+(H59&gt;I59))*24-7,IF(WEEKDAY(C59,2)=6,(I59-MAX(H59,(6/24))+(H59&gt;I59))*24,IF(WEEKDAY(C59,2)=7,IF(H59&gt;I59,([1]Arbejdstider!H$87-H59)*24,IF(H59&lt;I59,(I59-H59)*24)),""))))</f>
        <v>0</v>
      </c>
      <c r="BR59" s="137"/>
      <c r="BS59" s="137"/>
      <c r="BT59" s="138"/>
      <c r="BU59" s="128">
        <f t="shared" si="14"/>
        <v>0</v>
      </c>
      <c r="BV59" s="129" t="str">
        <f t="shared" si="15"/>
        <v>Fredag</v>
      </c>
      <c r="CF59" s="140"/>
      <c r="CG59" s="140"/>
      <c r="CP59" s="141"/>
    </row>
    <row r="60" spans="2:94" s="139" customFormat="1" x14ac:dyDescent="0.2">
      <c r="B60" s="133"/>
      <c r="C60" s="134">
        <f t="shared" si="17"/>
        <v>43491</v>
      </c>
      <c r="D60" s="134" t="str">
        <f t="shared" si="18"/>
        <v>Lørdag</v>
      </c>
      <c r="E60" s="135" t="s">
        <v>52</v>
      </c>
      <c r="F60" s="109">
        <f>IF(OR(E60=""),"",VLOOKUP(E60,[1]Arbejdstider!$B$4:$AE$78,2,))</f>
        <v>0.29166666666666669</v>
      </c>
      <c r="G60" s="109">
        <f>IF(OR(E60=""),"",VLOOKUP(E60,[1]Arbejdstider!$B$4:$AE$78,3,))</f>
        <v>0.63541666666666663</v>
      </c>
      <c r="H60" s="109">
        <f>IF(OR(E60=""),"",VLOOKUP(E60,[1]Arbejdstider!$B$4:$AE$78,4,))</f>
        <v>0</v>
      </c>
      <c r="I60" s="109">
        <f>IF(OR(E60=""),"",VLOOKUP(E60,[1]Arbejdstider!$B$4:$AE$78,5,))</f>
        <v>0</v>
      </c>
      <c r="J60" s="110">
        <f>IF(OR(E60=""),"",VLOOKUP(E60,[1]Arbejdstider!$B$4:$AE$78,6,))</f>
        <v>0</v>
      </c>
      <c r="K60" s="110">
        <f>IF(OR(E60=""),"",VLOOKUP(E60,[1]Arbejdstider!$B$4:$AE$78,7,))</f>
        <v>0</v>
      </c>
      <c r="L60" s="111">
        <f>IF(OR(E60=""),"",VLOOKUP(E60,[1]Arbejdstider!$B$3:$AE$78,10,))</f>
        <v>0</v>
      </c>
      <c r="M60" s="111">
        <f>IF(OR(E60=""),"",VLOOKUP(E60,[1]Arbejdstider!$B$4:$AE$78,11,))</f>
        <v>0</v>
      </c>
      <c r="N60" s="109">
        <f>IF(OR(E60=""),"",VLOOKUP(E60,[1]Arbejdstider!$B$4:$AE$78,14,))</f>
        <v>0</v>
      </c>
      <c r="O60" s="109">
        <f>IF(OR(E60=""),"",VLOOKUP(E60,[1]Arbejdstider!$B$4:$AE$78,15,))</f>
        <v>0</v>
      </c>
      <c r="P60" s="109">
        <f>IF(OR(E60=""),"",VLOOKUP(E60,[1]Arbejdstider!$B$4:$AE$78,12,))</f>
        <v>0</v>
      </c>
      <c r="Q60" s="109">
        <f>IF(OR(E60=""),"",VLOOKUP(E60,[1]Arbejdstider!$B$4:$AE$78,13,))</f>
        <v>0</v>
      </c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>
        <f>IF(OR(E60=""),"",VLOOKUP(E60,[1]Arbejdstider!$B$4:$AE$78,16,))</f>
        <v>0</v>
      </c>
      <c r="AC60" s="112">
        <f>IF(OR(E60=""),"",VLOOKUP(E60,[1]Arbejdstider!$B$4:$AE$78,17,))</f>
        <v>0</v>
      </c>
      <c r="AD60" s="112">
        <f>IF(OR(E60=""),"",VLOOKUP(E60,[1]Arbejdstider!$B$4:$AE$78,18,))</f>
        <v>0</v>
      </c>
      <c r="AE60" s="112">
        <f>IF(OR(E60=""),"",VLOOKUP(E60,[1]Arbejdstider!$B$4:$AE$78,19,))</f>
        <v>0</v>
      </c>
      <c r="AF60" s="113">
        <f>IF(OR(E60=""),"",VLOOKUP(E60,[1]Arbejdstider!$B$4:$AE$78,20,))</f>
        <v>1</v>
      </c>
      <c r="AG60" s="109">
        <f>IF(OR(E60=""),"",VLOOKUP(E60,[1]Arbejdstider!$B$4:$AE$78,21,))</f>
        <v>0.29166666666666669</v>
      </c>
      <c r="AH60" s="109">
        <f>IF(OR(E60=""),"",VLOOKUP(E60,[1]Arbejdstider!$B$4:$AE$78,22,))</f>
        <v>0.63541666666666663</v>
      </c>
      <c r="AI60" s="109">
        <f>IF(OR(E60=""),"",VLOOKUP(E60,[1]Arbejdstider!$B$4:$AE$78,23,))</f>
        <v>1</v>
      </c>
      <c r="AJ60" s="114">
        <f>IF(OR(E60=""),"",VLOOKUP(E60,[1]Arbejdstider!$B$4:$AE$78,20,))</f>
        <v>1</v>
      </c>
      <c r="AK60" s="110">
        <f>IF(OR(E60=""),"",VLOOKUP(E60,[1]Arbejdstider!$B$4:$AE$78,21,))</f>
        <v>0.29166666666666669</v>
      </c>
      <c r="AL60" s="115">
        <v>0.60416666666666663</v>
      </c>
      <c r="AM60" s="115">
        <v>0.63541666666666663</v>
      </c>
      <c r="AN60" s="115"/>
      <c r="AO60" s="115"/>
      <c r="AP60" s="115"/>
      <c r="AQ60" s="115"/>
      <c r="AR60" s="116"/>
      <c r="AS60" s="117"/>
      <c r="AT60" s="118">
        <f>IF(OR(E60=""),"",VLOOKUP(E60,[1]Arbejdstider!$B$4:$AE$78,24,))</f>
        <v>0.29166666666666674</v>
      </c>
      <c r="AU60" s="113">
        <f>IF(OR(E60=""),"",VLOOKUP(E60,[1]Arbejdstider!$B$4:$AE$78,22,))</f>
        <v>0.63541666666666663</v>
      </c>
      <c r="AV60" s="113">
        <f>IF(OR(E60=""),"",VLOOKUP(E60,[1]Arbejdstider!$B$4:$AE$78,23,))</f>
        <v>1</v>
      </c>
      <c r="AW60" s="119">
        <f t="shared" si="3"/>
        <v>0.3125</v>
      </c>
      <c r="AX60" s="120">
        <f>IF(OR($F60="",$G60=""),0,((IF($G60-MAX($F60,([1]Arbejdstider!$C$84/24))+($G60&lt;$F60)&lt;0,0,$G60-MAX($F60,([1]Arbejdstider!$C$84/24))+($G60&lt;$F60)))*24)-((IF(($G60-MAX($F60,([1]Arbejdstider!$D$84/24))+($G60&lt;$F60))&lt;0,0,($G60-MAX($F60,([1]Arbejdstider!$D$84/24))+($G60&lt;$F60)))))*24)</f>
        <v>8.2499999999999982</v>
      </c>
      <c r="AY60" s="122">
        <f>IF(OR($F60="",$G60=""),0,((IF($G60-MAX($F60,([1]Arbejdstider!$C$85/24))+($G60&lt;$F60)&lt;0,0,$G60-MAX($F60,([1]Arbejdstider!$C$85/24))+($G60&lt;$F60)))*24)-((IF(($G60-MAX($F60,([1]Arbejdstider!$D$85/24))+($G60&lt;$F60))&lt;0,0,($G60-MAX($F60,([1]Arbejdstider!$D$85/24))+($G60&lt;$F60)))))*24)-IF(OR($AR60="",$AS60=""),0,((IF($AS60-MAX($AR60,([1]Arbejdstider!$C$85/24))+($AS60&lt;$AR60)&lt;0,0,$AS60-MAX($AR60,([1]Arbejdstider!$C$85/24))+($AS60&lt;$AR60)))*24)-((IF(($AS60-MAX($AR60,([1]Arbejdstider!$D$85/24))+($AS60&lt;$AR60))&lt;0,0,($AS60-MAX($AR60,([1]Arbejdstider!$D$85/24))+($AS60&lt;$AR60)))))*24)</f>
        <v>0</v>
      </c>
      <c r="AZ60" s="122">
        <f>IFERROR(CEILING(IF(E60="","",IF(OR($F60=0,$G60=0),0,($G60&lt;=$F60)*(1-([1]Arbejdstider!$C$86/24)+([1]Arbejdstider!$D$86/24))*24+(MIN(([1]Arbejdstider!$D$86/24),$G60)-MIN(([1]Arbejdstider!$D$86/24),$F60)+MAX(([1]Arbejdstider!$C$86/24),$G60)-MAX(([1]Arbejdstider!$C$86/24),$F60))*24)-IF(OR($AR60=0,$AS60=0),0,($AS60&lt;=$AR60)*(1-([1]Arbejdstider!$C$86/24)+([1]Arbejdstider!$D$86/24))*24+(MIN(([1]Arbejdstider!$D$86/24),$AS60)-MIN(([1]Arbejdstider!$D$86/24),$AR60)+MAX(([1]Arbejdstider!$C$86/24),$AS60)-MAX(([1]Arbejdstider!$C$86/24),$AR60))*24)+IF(OR($H60=0,$I60=0),0,($I60&lt;=$H60)*(1-([1]Arbejdstider!$C$86/24)+([1]Arbejdstider!$D$86/24))*24+(MIN(([1]Arbejdstider!$D$86/24),$I60)-MIN(([1]Arbejdstider!$D$86/24),$H60)+MAX(([1]Arbejdstider!$C$86/24),$G60)-MAX(([1]Arbejdstider!$C$86/24),$H60))*24)),0.5),"")</f>
        <v>0</v>
      </c>
      <c r="BA60" s="122">
        <f t="shared" si="4"/>
        <v>0</v>
      </c>
      <c r="BB60" s="122">
        <f t="shared" si="5"/>
        <v>0</v>
      </c>
      <c r="BC60" s="122">
        <f t="shared" si="6"/>
        <v>0</v>
      </c>
      <c r="BD60" s="123"/>
      <c r="BE60" s="124"/>
      <c r="BF60" s="122">
        <f t="shared" si="7"/>
        <v>0</v>
      </c>
      <c r="BG60" s="122">
        <f t="shared" si="16"/>
        <v>8.5</v>
      </c>
      <c r="BH60" s="122">
        <f t="shared" si="8"/>
        <v>0</v>
      </c>
      <c r="BI60" s="121">
        <f t="shared" si="9"/>
        <v>0</v>
      </c>
      <c r="BJ60" s="122">
        <f t="shared" si="10"/>
        <v>0</v>
      </c>
      <c r="BK60" s="122">
        <f t="shared" si="11"/>
        <v>0</v>
      </c>
      <c r="BL60" s="121">
        <f t="shared" si="12"/>
        <v>0</v>
      </c>
      <c r="BM60" s="121">
        <f t="shared" si="13"/>
        <v>0</v>
      </c>
      <c r="BN60" s="121"/>
      <c r="BO60" s="136"/>
      <c r="BP60" s="137">
        <f>IF(OR(F60=0,G60=0),0,IF(AND(WEEKDAY(C60,2)=5,G60&lt;F60,G60&gt;(6/24)),(G60-MAX(F60,(6/24))+(F60&gt;G60))*24-7,IF(WEEKDAY(C60,2)=6,(G60-MAX(F60,(6/24))+(F60&gt;G60))*24,IF(WEEKDAY(C60,2)=7,IF(F60&gt;G60,([1]Arbejdstider!H$87-F60)*24,IF(F60&lt;G60,(G60-F60)*24)),0))))</f>
        <v>8.2499999999999982</v>
      </c>
      <c r="BQ60" s="137">
        <f>IF(OR(H60=0,I60=0),0,IF(AND(WEEKDAY(C60,2)=5,I60&lt;H60,I60&gt;(6/24)),(I60-MAX(H60,(6/24))+(H60&gt;I60))*24-7,IF(WEEKDAY(C60,2)=6,(I60-MAX(H60,(6/24))+(H60&gt;I60))*24,IF(WEEKDAY(C60,2)=7,IF(H60&gt;I60,([1]Arbejdstider!H$87-H60)*24,IF(H60&lt;I60,(I60-H60)*24)),""))))</f>
        <v>0</v>
      </c>
      <c r="BR60" s="137"/>
      <c r="BS60" s="137"/>
      <c r="BT60" s="138"/>
      <c r="BU60" s="128">
        <f t="shared" si="14"/>
        <v>0</v>
      </c>
      <c r="BV60" s="129" t="str">
        <f t="shared" si="15"/>
        <v>Lørdag</v>
      </c>
      <c r="CF60" s="140"/>
      <c r="CG60" s="140"/>
      <c r="CP60" s="141"/>
    </row>
    <row r="61" spans="2:94" s="139" customFormat="1" ht="12" x14ac:dyDescent="0.2">
      <c r="B61" s="133"/>
      <c r="C61" s="134">
        <f t="shared" si="17"/>
        <v>43492</v>
      </c>
      <c r="D61" s="134" t="str">
        <f t="shared" si="18"/>
        <v>Søndag</v>
      </c>
      <c r="E61" s="135" t="s">
        <v>46</v>
      </c>
      <c r="F61" s="109">
        <f>IF(OR(E61=""),"",VLOOKUP(E61,[1]Arbejdstider!$B$4:$AE$78,2,))</f>
        <v>0</v>
      </c>
      <c r="G61" s="109">
        <f>IF(OR(E61=""),"",VLOOKUP(E61,[1]Arbejdstider!$B$4:$AE$78,3,))</f>
        <v>0</v>
      </c>
      <c r="H61" s="109">
        <f>IF(OR(E61=""),"",VLOOKUP(E61,[1]Arbejdstider!$B$4:$AE$78,4,))</f>
        <v>0</v>
      </c>
      <c r="I61" s="109">
        <f>IF(OR(E61=""),"",VLOOKUP(E61,[1]Arbejdstider!$B$4:$AE$78,5,))</f>
        <v>0</v>
      </c>
      <c r="J61" s="110">
        <f>IF(OR(E61=""),"",VLOOKUP(E61,[1]Arbejdstider!$B$4:$AE$78,6,))</f>
        <v>0</v>
      </c>
      <c r="K61" s="110">
        <f>IF(OR(E61=""),"",VLOOKUP(E61,[1]Arbejdstider!$B$4:$AE$78,7,))</f>
        <v>0</v>
      </c>
      <c r="L61" s="111">
        <f>IF(OR(E61=""),"",VLOOKUP(E61,[1]Arbejdstider!$B$3:$AE$78,10,))</f>
        <v>0</v>
      </c>
      <c r="M61" s="111">
        <f>IF(OR(E61=""),"",VLOOKUP(E61,[1]Arbejdstider!$B$4:$AE$78,11,))</f>
        <v>0</v>
      </c>
      <c r="N61" s="109">
        <f>IF(OR(E61=""),"",VLOOKUP(E61,[1]Arbejdstider!$B$4:$AE$78,14,))</f>
        <v>0</v>
      </c>
      <c r="O61" s="109">
        <f>IF(OR(E61=""),"",VLOOKUP(E61,[1]Arbejdstider!$B$4:$AE$78,15,))</f>
        <v>0</v>
      </c>
      <c r="P61" s="109">
        <f>IF(OR(E61=""),"",VLOOKUP(E61,[1]Arbejdstider!$B$4:$AE$78,12,))</f>
        <v>0</v>
      </c>
      <c r="Q61" s="109">
        <f>IF(OR(E61=""),"",VLOOKUP(E61,[1]Arbejdstider!$B$4:$AE$78,13,))</f>
        <v>0</v>
      </c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>
        <f>IF(OR(E61=""),"",VLOOKUP(E61,[1]Arbejdstider!$B$4:$AE$78,16,))</f>
        <v>0</v>
      </c>
      <c r="AC61" s="112">
        <f>IF(OR(E61=""),"",VLOOKUP(E61,[1]Arbejdstider!$B$4:$AE$78,17,))</f>
        <v>0</v>
      </c>
      <c r="AD61" s="112">
        <f>IF(OR(E61=""),"",VLOOKUP(E61,[1]Arbejdstider!$B$4:$AE$78,18,))</f>
        <v>0</v>
      </c>
      <c r="AE61" s="112">
        <f>IF(OR(E61=""),"",VLOOKUP(E61,[1]Arbejdstider!$B$4:$AE$78,19,))</f>
        <v>0</v>
      </c>
      <c r="AF61" s="113">
        <f>IF(OR(E61=""),"",VLOOKUP(E61,[1]Arbejdstider!$B$4:$AE$78,20,))</f>
        <v>1</v>
      </c>
      <c r="AG61" s="109">
        <f>IF(OR(E61=""),"",VLOOKUP(E61,[1]Arbejdstider!$B$4:$AE$78,21,))</f>
        <v>1</v>
      </c>
      <c r="AH61" s="109">
        <f>IF(OR(E61=""),"",VLOOKUP(E61,[1]Arbejdstider!$B$4:$AE$78,22,))</f>
        <v>0</v>
      </c>
      <c r="AI61" s="109">
        <f>IF(OR(E61=""),"",VLOOKUP(E61,[1]Arbejdstider!$B$4:$AE$78,23,))</f>
        <v>0</v>
      </c>
      <c r="AJ61" s="114">
        <f>IF(OR(E61=""),"",VLOOKUP(E61,[1]Arbejdstider!$B$4:$AE$78,20,))</f>
        <v>1</v>
      </c>
      <c r="AK61" s="110">
        <f>IF(OR(E61=""),"",VLOOKUP(E61,[1]Arbejdstider!$B$4:$AE$78,21,))</f>
        <v>1</v>
      </c>
      <c r="AL61" s="115"/>
      <c r="AM61" s="115"/>
      <c r="AN61" s="115"/>
      <c r="AO61" s="115"/>
      <c r="AP61" s="115"/>
      <c r="AQ61" s="115"/>
      <c r="AR61" s="116"/>
      <c r="AS61" s="117"/>
      <c r="AT61" s="118">
        <f>IF(OR(E61=""),"",VLOOKUP(E61,[1]Arbejdstider!$B$4:$AE$78,24,))</f>
        <v>0</v>
      </c>
      <c r="AU61" s="113">
        <f>IF(OR(E61=""),"",VLOOKUP(E61,[1]Arbejdstider!$B$4:$AE$78,22,))</f>
        <v>0</v>
      </c>
      <c r="AV61" s="113">
        <f>IF(OR(E61=""),"",VLOOKUP(E61,[1]Arbejdstider!$B$4:$AE$78,23,))</f>
        <v>0</v>
      </c>
      <c r="AW61" s="119">
        <f t="shared" si="3"/>
        <v>0</v>
      </c>
      <c r="AX61" s="120">
        <f>IF(OR($F61="",$G61=""),0,((IF($G61-MAX($F61,([1]Arbejdstider!$C$84/24))+($G61&lt;$F61)&lt;0,0,$G61-MAX($F61,([1]Arbejdstider!$C$84/24))+($G61&lt;$F61)))*24)-((IF(($G61-MAX($F61,([1]Arbejdstider!$D$84/24))+($G61&lt;$F61))&lt;0,0,($G61-MAX($F61,([1]Arbejdstider!$D$84/24))+($G61&lt;$F61)))))*24)</f>
        <v>0</v>
      </c>
      <c r="AY61" s="122">
        <f>IF(OR($F61="",$G61=""),0,((IF($G61-MAX($F61,([1]Arbejdstider!$C$85/24))+($G61&lt;$F61)&lt;0,0,$G61-MAX($F61,([1]Arbejdstider!$C$85/24))+($G61&lt;$F61)))*24)-((IF(($G61-MAX($F61,([1]Arbejdstider!$D$85/24))+($G61&lt;$F61))&lt;0,0,($G61-MAX($F61,([1]Arbejdstider!$D$85/24))+($G61&lt;$F61)))))*24)-IF(OR($AR61="",$AS61=""),0,((IF($AS61-MAX($AR61,([1]Arbejdstider!$C$85/24))+($AS61&lt;$AR61)&lt;0,0,$AS61-MAX($AR61,([1]Arbejdstider!$C$85/24))+($AS61&lt;$AR61)))*24)-((IF(($AS61-MAX($AR61,([1]Arbejdstider!$D$85/24))+($AS61&lt;$AR61))&lt;0,0,($AS61-MAX($AR61,([1]Arbejdstider!$D$85/24))+($AS61&lt;$AR61)))))*24)</f>
        <v>0</v>
      </c>
      <c r="AZ61" s="122">
        <f>IFERROR(CEILING(IF(E61="","",IF(OR($F61=0,$G61=0),0,($G61&lt;=$F61)*(1-([1]Arbejdstider!$C$86/24)+([1]Arbejdstider!$D$86/24))*24+(MIN(([1]Arbejdstider!$D$86/24),$G61)-MIN(([1]Arbejdstider!$D$86/24),$F61)+MAX(([1]Arbejdstider!$C$86/24),$G61)-MAX(([1]Arbejdstider!$C$86/24),$F61))*24)-IF(OR($AR61=0,$AS61=0),0,($AS61&lt;=$AR61)*(1-([1]Arbejdstider!$C$86/24)+([1]Arbejdstider!$D$86/24))*24+(MIN(([1]Arbejdstider!$D$86/24),$AS61)-MIN(([1]Arbejdstider!$D$86/24),$AR61)+MAX(([1]Arbejdstider!$C$86/24),$AS61)-MAX(([1]Arbejdstider!$C$86/24),$AR61))*24)+IF(OR($H61=0,$I61=0),0,($I61&lt;=$H61)*(1-([1]Arbejdstider!$C$86/24)+([1]Arbejdstider!$D$86/24))*24+(MIN(([1]Arbejdstider!$D$86/24),$I61)-MIN(([1]Arbejdstider!$D$86/24),$H61)+MAX(([1]Arbejdstider!$C$86/24),$G61)-MAX(([1]Arbejdstider!$C$86/24),$H61))*24)),0.5),"")</f>
        <v>0</v>
      </c>
      <c r="BA61" s="122">
        <f t="shared" si="4"/>
        <v>0</v>
      </c>
      <c r="BB61" s="122">
        <f t="shared" si="5"/>
        <v>0</v>
      </c>
      <c r="BC61" s="122">
        <f t="shared" si="6"/>
        <v>0</v>
      </c>
      <c r="BD61" s="123"/>
      <c r="BE61" s="124"/>
      <c r="BF61" s="122">
        <f t="shared" si="7"/>
        <v>0</v>
      </c>
      <c r="BG61" s="122">
        <f t="shared" si="16"/>
        <v>0</v>
      </c>
      <c r="BH61" s="122">
        <f t="shared" si="8"/>
        <v>0</v>
      </c>
      <c r="BI61" s="121">
        <f t="shared" si="9"/>
        <v>0</v>
      </c>
      <c r="BJ61" s="122">
        <f t="shared" si="10"/>
        <v>0</v>
      </c>
      <c r="BK61" s="122">
        <f t="shared" si="11"/>
        <v>0</v>
      </c>
      <c r="BL61" s="121">
        <f t="shared" si="12"/>
        <v>0</v>
      </c>
      <c r="BM61" s="121">
        <f t="shared" si="13"/>
        <v>0</v>
      </c>
      <c r="BN61" s="121"/>
      <c r="BO61" s="136"/>
      <c r="BP61" s="137">
        <f>IF(OR(F61=0,G61=0),0,IF(AND(WEEKDAY(C61,2)=5,G61&lt;F61,G61&gt;(6/24)),(G61-MAX(F61,(6/24))+(F61&gt;G61))*24-7,IF(WEEKDAY(C61,2)=6,(G61-MAX(F61,(6/24))+(F61&gt;G61))*24,IF(WEEKDAY(C61,2)=7,IF(F61&gt;G61,([1]Arbejdstider!H$87-F61)*24,IF(F61&lt;G61,(G61-F61)*24)),0))))</f>
        <v>0</v>
      </c>
      <c r="BQ61" s="137">
        <f>IF(OR(H61=0,I61=0),0,IF(AND(WEEKDAY(C61,2)=5,I61&lt;H61,I61&gt;(6/24)),(I61-MAX(H61,(6/24))+(H61&gt;I61))*24-7,IF(WEEKDAY(C61,2)=6,(I61-MAX(H61,(6/24))+(H61&gt;I61))*24,IF(WEEKDAY(C61,2)=7,IF(H61&gt;I61,([1]Arbejdstider!H$87-H61)*24,IF(H61&lt;I61,(I61-H61)*24)),""))))</f>
        <v>0</v>
      </c>
      <c r="BR61" s="137"/>
      <c r="BS61" s="137"/>
      <c r="BT61" s="142"/>
      <c r="BU61" s="128">
        <f t="shared" si="14"/>
        <v>0</v>
      </c>
      <c r="BV61" s="129" t="str">
        <f t="shared" si="15"/>
        <v>Søndag</v>
      </c>
      <c r="CF61" s="140"/>
      <c r="CG61" s="140"/>
      <c r="CP61" s="141"/>
    </row>
    <row r="62" spans="2:94" s="139" customFormat="1" x14ac:dyDescent="0.2">
      <c r="B62" s="133"/>
      <c r="C62" s="134">
        <f t="shared" si="17"/>
        <v>43493</v>
      </c>
      <c r="D62" s="134" t="str">
        <f t="shared" si="18"/>
        <v>Mandag</v>
      </c>
      <c r="E62" s="135" t="s">
        <v>46</v>
      </c>
      <c r="F62" s="109">
        <f>IF(OR(E62=""),"",VLOOKUP(E62,[1]Arbejdstider!$B$4:$AE$78,2,))</f>
        <v>0</v>
      </c>
      <c r="G62" s="109">
        <f>IF(OR(E62=""),"",VLOOKUP(E62,[1]Arbejdstider!$B$4:$AE$78,3,))</f>
        <v>0</v>
      </c>
      <c r="H62" s="109">
        <f>IF(OR(E62=""),"",VLOOKUP(E62,[1]Arbejdstider!$B$4:$AE$78,4,))</f>
        <v>0</v>
      </c>
      <c r="I62" s="109">
        <f>IF(OR(E62=""),"",VLOOKUP(E62,[1]Arbejdstider!$B$4:$AE$78,5,))</f>
        <v>0</v>
      </c>
      <c r="J62" s="110">
        <f>IF(OR(E62=""),"",VLOOKUP(E62,[1]Arbejdstider!$B$4:$AE$78,6,))</f>
        <v>0</v>
      </c>
      <c r="K62" s="110">
        <f>IF(OR(E62=""),"",VLOOKUP(E62,[1]Arbejdstider!$B$4:$AE$78,7,))</f>
        <v>0</v>
      </c>
      <c r="L62" s="111">
        <f>IF(OR(E62=""),"",VLOOKUP(E62,[1]Arbejdstider!$B$3:$AE$78,10,))</f>
        <v>0</v>
      </c>
      <c r="M62" s="111">
        <f>IF(OR(E62=""),"",VLOOKUP(E62,[1]Arbejdstider!$B$4:$AE$78,11,))</f>
        <v>0</v>
      </c>
      <c r="N62" s="109">
        <f>IF(OR(E62=""),"",VLOOKUP(E62,[1]Arbejdstider!$B$4:$AE$78,14,))</f>
        <v>0</v>
      </c>
      <c r="O62" s="109">
        <f>IF(OR(E62=""),"",VLOOKUP(E62,[1]Arbejdstider!$B$4:$AE$78,15,))</f>
        <v>0</v>
      </c>
      <c r="P62" s="109">
        <f>IF(OR(E62=""),"",VLOOKUP(E62,[1]Arbejdstider!$B$4:$AE$78,12,))</f>
        <v>0</v>
      </c>
      <c r="Q62" s="109">
        <f>IF(OR(E62=""),"",VLOOKUP(E62,[1]Arbejdstider!$B$4:$AE$78,13,))</f>
        <v>0</v>
      </c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>
        <f>IF(OR(E62=""),"",VLOOKUP(E62,[1]Arbejdstider!$B$4:$AE$78,16,))</f>
        <v>0</v>
      </c>
      <c r="AC62" s="112">
        <f>IF(OR(E62=""),"",VLOOKUP(E62,[1]Arbejdstider!$B$4:$AE$78,17,))</f>
        <v>0</v>
      </c>
      <c r="AD62" s="112">
        <f>IF(OR(E62=""),"",VLOOKUP(E62,[1]Arbejdstider!$B$4:$AE$78,18,))</f>
        <v>0</v>
      </c>
      <c r="AE62" s="112">
        <f>IF(OR(E62=""),"",VLOOKUP(E62,[1]Arbejdstider!$B$4:$AE$78,19,))</f>
        <v>0</v>
      </c>
      <c r="AF62" s="113">
        <f>IF(OR(E62=""),"",VLOOKUP(E62,[1]Arbejdstider!$B$4:$AE$78,20,))</f>
        <v>1</v>
      </c>
      <c r="AG62" s="109">
        <f>IF(OR(E62=""),"",VLOOKUP(E62,[1]Arbejdstider!$B$4:$AE$78,21,))</f>
        <v>1</v>
      </c>
      <c r="AH62" s="109">
        <f>IF(OR(E62=""),"",VLOOKUP(E62,[1]Arbejdstider!$B$4:$AE$78,22,))</f>
        <v>0</v>
      </c>
      <c r="AI62" s="109">
        <f>IF(OR(E62=""),"",VLOOKUP(E62,[1]Arbejdstider!$B$4:$AE$78,23,))</f>
        <v>0</v>
      </c>
      <c r="AJ62" s="114">
        <f>IF(OR(E62=""),"",VLOOKUP(E62,[1]Arbejdstider!$B$4:$AE$78,20,))</f>
        <v>1</v>
      </c>
      <c r="AK62" s="110">
        <f>IF(OR(E62=""),"",VLOOKUP(E62,[1]Arbejdstider!$B$4:$AE$78,21,))</f>
        <v>1</v>
      </c>
      <c r="AL62" s="115"/>
      <c r="AM62" s="115"/>
      <c r="AN62" s="115"/>
      <c r="AO62" s="115"/>
      <c r="AP62" s="115"/>
      <c r="AQ62" s="115"/>
      <c r="AR62" s="116"/>
      <c r="AS62" s="117"/>
      <c r="AT62" s="118">
        <f>IF(OR(E62=""),"",VLOOKUP(E62,[1]Arbejdstider!$B$4:$AE$78,24,))</f>
        <v>0</v>
      </c>
      <c r="AU62" s="113">
        <f>IF(OR(E62=""),"",VLOOKUP(E62,[1]Arbejdstider!$B$4:$AE$78,22,))</f>
        <v>0</v>
      </c>
      <c r="AV62" s="113">
        <f>IF(OR(E62=""),"",VLOOKUP(E62,[1]Arbejdstider!$B$4:$AE$78,23,))</f>
        <v>0</v>
      </c>
      <c r="AW62" s="119">
        <f t="shared" si="3"/>
        <v>0</v>
      </c>
      <c r="AX62" s="120">
        <f>IF(OR($F62="",$G62=""),0,((IF($G62-MAX($F62,([1]Arbejdstider!$C$84/24))+($G62&lt;$F62)&lt;0,0,$G62-MAX($F62,([1]Arbejdstider!$C$84/24))+($G62&lt;$F62)))*24)-((IF(($G62-MAX($F62,([1]Arbejdstider!$D$84/24))+($G62&lt;$F62))&lt;0,0,($G62-MAX($F62,([1]Arbejdstider!$D$84/24))+($G62&lt;$F62)))))*24)</f>
        <v>0</v>
      </c>
      <c r="AY62" s="122">
        <f>IF(OR($F62="",$G62=""),0,((IF($G62-MAX($F62,([1]Arbejdstider!$C$85/24))+($G62&lt;$F62)&lt;0,0,$G62-MAX($F62,([1]Arbejdstider!$C$85/24))+($G62&lt;$F62)))*24)-((IF(($G62-MAX($F62,([1]Arbejdstider!$D$85/24))+($G62&lt;$F62))&lt;0,0,($G62-MAX($F62,([1]Arbejdstider!$D$85/24))+($G62&lt;$F62)))))*24)-IF(OR($AR62="",$AS62=""),0,((IF($AS62-MAX($AR62,([1]Arbejdstider!$C$85/24))+($AS62&lt;$AR62)&lt;0,0,$AS62-MAX($AR62,([1]Arbejdstider!$C$85/24))+($AS62&lt;$AR62)))*24)-((IF(($AS62-MAX($AR62,([1]Arbejdstider!$D$85/24))+($AS62&lt;$AR62))&lt;0,0,($AS62-MAX($AR62,([1]Arbejdstider!$D$85/24))+($AS62&lt;$AR62)))))*24)</f>
        <v>0</v>
      </c>
      <c r="AZ62" s="122">
        <f>IFERROR(CEILING(IF(E62="","",IF(OR($F62=0,$G62=0),0,($G62&lt;=$F62)*(1-([1]Arbejdstider!$C$86/24)+([1]Arbejdstider!$D$86/24))*24+(MIN(([1]Arbejdstider!$D$86/24),$G62)-MIN(([1]Arbejdstider!$D$86/24),$F62)+MAX(([1]Arbejdstider!$C$86/24),$G62)-MAX(([1]Arbejdstider!$C$86/24),$F62))*24)-IF(OR($AR62=0,$AS62=0),0,($AS62&lt;=$AR62)*(1-([1]Arbejdstider!$C$86/24)+([1]Arbejdstider!$D$86/24))*24+(MIN(([1]Arbejdstider!$D$86/24),$AS62)-MIN(([1]Arbejdstider!$D$86/24),$AR62)+MAX(([1]Arbejdstider!$C$86/24),$AS62)-MAX(([1]Arbejdstider!$C$86/24),$AR62))*24)+IF(OR($H62=0,$I62=0),0,($I62&lt;=$H62)*(1-([1]Arbejdstider!$C$86/24)+([1]Arbejdstider!$D$86/24))*24+(MIN(([1]Arbejdstider!$D$86/24),$I62)-MIN(([1]Arbejdstider!$D$86/24),$H62)+MAX(([1]Arbejdstider!$C$86/24),$G62)-MAX(([1]Arbejdstider!$C$86/24),$H62))*24)),0.5),"")</f>
        <v>0</v>
      </c>
      <c r="BA62" s="122">
        <f t="shared" si="4"/>
        <v>0</v>
      </c>
      <c r="BB62" s="122">
        <f t="shared" si="5"/>
        <v>0</v>
      </c>
      <c r="BC62" s="122">
        <f t="shared" si="6"/>
        <v>0</v>
      </c>
      <c r="BD62" s="123"/>
      <c r="BE62" s="124"/>
      <c r="BF62" s="122">
        <f t="shared" si="7"/>
        <v>0</v>
      </c>
      <c r="BG62" s="122">
        <f t="shared" si="16"/>
        <v>0</v>
      </c>
      <c r="BH62" s="122">
        <f t="shared" si="8"/>
        <v>0</v>
      </c>
      <c r="BI62" s="121">
        <f t="shared" si="9"/>
        <v>0</v>
      </c>
      <c r="BJ62" s="122">
        <f t="shared" si="10"/>
        <v>0</v>
      </c>
      <c r="BK62" s="122">
        <f t="shared" si="11"/>
        <v>0</v>
      </c>
      <c r="BL62" s="121">
        <f t="shared" si="12"/>
        <v>0</v>
      </c>
      <c r="BM62" s="121">
        <f t="shared" si="13"/>
        <v>0</v>
      </c>
      <c r="BN62" s="121"/>
      <c r="BO62" s="136">
        <f>SUM(AW56:AW62)</f>
        <v>0.97916666666666663</v>
      </c>
      <c r="BP62" s="137">
        <f>IF(OR(F62=0,G62=0),0,IF(AND(WEEKDAY(C62,2)=5,G62&lt;F62,G62&gt;(6/24)),(G62-MAX(F62,(6/24))+(F62&gt;G62))*24-7,IF(WEEKDAY(C62,2)=6,(G62-MAX(F62,(6/24))+(F62&gt;G62))*24,IF(WEEKDAY(C62,2)=7,IF(F62&gt;G62,([1]Arbejdstider!H$87-F62)*24,IF(F62&lt;G62,(G62-F62)*24)),0))))</f>
        <v>0</v>
      </c>
      <c r="BQ62" s="137">
        <f>IF(OR(H62=0,I62=0),0,IF(AND(WEEKDAY(C62,2)=5,I62&lt;H62,I62&gt;(6/24)),(I62-MAX(H62,(6/24))+(H62&gt;I62))*24-7,IF(WEEKDAY(C62,2)=6,(I62-MAX(H62,(6/24))+(H62&gt;I62))*24,IF(WEEKDAY(C62,2)=7,IF(H62&gt;I62,([1]Arbejdstider!H$87-H62)*24,IF(H62&lt;I62,(I62-H62)*24)),""))))</f>
        <v>0</v>
      </c>
      <c r="BR62" s="137"/>
      <c r="BS62" s="137"/>
      <c r="BT62" s="138"/>
      <c r="BU62" s="128">
        <f t="shared" si="14"/>
        <v>0</v>
      </c>
      <c r="BV62" s="129" t="str">
        <f t="shared" si="15"/>
        <v>Mandag</v>
      </c>
      <c r="CF62" s="140"/>
      <c r="CG62" s="140"/>
      <c r="CP62" s="141"/>
    </row>
    <row r="63" spans="2:94" s="139" customFormat="1" x14ac:dyDescent="0.2">
      <c r="B63" s="133">
        <f>B56+1</f>
        <v>5</v>
      </c>
      <c r="C63" s="134">
        <f t="shared" si="17"/>
        <v>43494</v>
      </c>
      <c r="D63" s="134" t="str">
        <f t="shared" si="18"/>
        <v>Tirsdag</v>
      </c>
      <c r="E63" s="135" t="s">
        <v>50</v>
      </c>
      <c r="F63" s="109">
        <f>IF(OR(E63=""),"",VLOOKUP(E63,[1]Arbejdstider!$B$4:$AE$78,2,))</f>
        <v>0.29166666666666669</v>
      </c>
      <c r="G63" s="109">
        <f>IF(OR(E63=""),"",VLOOKUP(E63,[1]Arbejdstider!$B$4:$AE$78,3,))</f>
        <v>0.625</v>
      </c>
      <c r="H63" s="109">
        <f>IF(OR(E63=""),"",VLOOKUP(E63,[1]Arbejdstider!$B$4:$AE$78,4,))</f>
        <v>0.95833333333333337</v>
      </c>
      <c r="I63" s="109">
        <f>IF(OR(E63=""),"",VLOOKUP(E63,[1]Arbejdstider!$B$4:$AE$78,5,))</f>
        <v>0.30208333333333331</v>
      </c>
      <c r="J63" s="110">
        <f>IF(OR(E63=""),"",VLOOKUP(E63,[1]Arbejdstider!$B$4:$AE$78,6,))</f>
        <v>0</v>
      </c>
      <c r="K63" s="110">
        <f>IF(OR(E63=""),"",VLOOKUP(E63,[1]Arbejdstider!$B$4:$AE$78,7,))</f>
        <v>0</v>
      </c>
      <c r="L63" s="111">
        <f>IF(OR(E63=""),"",VLOOKUP(E63,[1]Arbejdstider!$B$3:$AE$78,10,))</f>
        <v>0</v>
      </c>
      <c r="M63" s="111">
        <f>IF(OR(E63=""),"",VLOOKUP(E63,[1]Arbejdstider!$B$4:$AE$78,11,))</f>
        <v>0</v>
      </c>
      <c r="N63" s="109">
        <f>IF(OR(E63=""),"",VLOOKUP(E63,[1]Arbejdstider!$B$4:$AE$78,14,))</f>
        <v>0</v>
      </c>
      <c r="O63" s="109">
        <f>IF(OR(E63=""),"",VLOOKUP(E63,[1]Arbejdstider!$B$4:$AE$78,15,))</f>
        <v>0</v>
      </c>
      <c r="P63" s="109">
        <f>IF(OR(E63=""),"",VLOOKUP(E63,[1]Arbejdstider!$B$4:$AE$78,12,))</f>
        <v>0</v>
      </c>
      <c r="Q63" s="109">
        <f>IF(OR(E63=""),"",VLOOKUP(E63,[1]Arbejdstider!$B$4:$AE$78,13,))</f>
        <v>0</v>
      </c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>
        <f>IF(OR(E63=""),"",VLOOKUP(E63,[1]Arbejdstider!$B$4:$AE$78,16,))</f>
        <v>0</v>
      </c>
      <c r="AC63" s="112">
        <f>IF(OR(E63=""),"",VLOOKUP(E63,[1]Arbejdstider!$B$4:$AE$78,17,))</f>
        <v>0</v>
      </c>
      <c r="AD63" s="112">
        <f>IF(OR(E63=""),"",VLOOKUP(E63,[1]Arbejdstider!$B$4:$AE$78,18,))</f>
        <v>0</v>
      </c>
      <c r="AE63" s="112">
        <f>IF(OR(E63=""),"",VLOOKUP(E63,[1]Arbejdstider!$B$4:$AE$78,19,))</f>
        <v>0</v>
      </c>
      <c r="AF63" s="113">
        <f>IF(OR(E63=""),"",VLOOKUP(E63,[1]Arbejdstider!$B$4:$AE$78,20,))</f>
        <v>1</v>
      </c>
      <c r="AG63" s="109">
        <f>IF(OR(E63=""),"",VLOOKUP(E63,[1]Arbejdstider!$B$4:$AE$78,21,))</f>
        <v>0.29166666666666669</v>
      </c>
      <c r="AH63" s="109">
        <f>IF(OR(E63=""),"",VLOOKUP(E63,[1]Arbejdstider!$B$4:$AE$78,22,))</f>
        <v>0.625</v>
      </c>
      <c r="AI63" s="109">
        <f>IF(OR(E63=""),"",VLOOKUP(E63,[1]Arbejdstider!$B$4:$AE$78,23,))</f>
        <v>0.95833333333333337</v>
      </c>
      <c r="AJ63" s="114">
        <f>IF(OR(E63=""),"",VLOOKUP(E63,[1]Arbejdstider!$B$4:$AE$78,20,))</f>
        <v>1</v>
      </c>
      <c r="AK63" s="110">
        <f>IF(OR(E63=""),"",VLOOKUP(E63,[1]Arbejdstider!$B$4:$AE$78,21,))</f>
        <v>0.29166666666666669</v>
      </c>
      <c r="AL63" s="115"/>
      <c r="AM63" s="115"/>
      <c r="AN63" s="115"/>
      <c r="AO63" s="115"/>
      <c r="AP63" s="115"/>
      <c r="AQ63" s="115"/>
      <c r="AR63" s="116"/>
      <c r="AS63" s="117"/>
      <c r="AT63" s="118">
        <f>IF(OR(E63=""),"",VLOOKUP(E63,[1]Arbejdstider!$B$4:$AE$78,24,))</f>
        <v>0.29166666666666674</v>
      </c>
      <c r="AU63" s="113">
        <f>IF(OR(E63=""),"",VLOOKUP(E63,[1]Arbejdstider!$B$4:$AE$78,22,))</f>
        <v>0.625</v>
      </c>
      <c r="AV63" s="113">
        <f>IF(OR(E63=""),"",VLOOKUP(E63,[1]Arbejdstider!$B$4:$AE$78,23,))</f>
        <v>0.95833333333333337</v>
      </c>
      <c r="AW63" s="119">
        <f t="shared" si="3"/>
        <v>0.67708333333333337</v>
      </c>
      <c r="AX63" s="120">
        <f>IF(OR($F63="",$G63=""),0,((IF($G63-MAX($F63,([1]Arbejdstider!$C$84/24))+($G63&lt;$F63)&lt;0,0,$G63-MAX($F63,([1]Arbejdstider!$C$84/24))+($G63&lt;$F63)))*24)-((IF(($G63-MAX($F63,([1]Arbejdstider!$D$84/24))+($G63&lt;$F63))&lt;0,0,($G63-MAX($F63,([1]Arbejdstider!$D$84/24))+($G63&lt;$F63)))))*24)</f>
        <v>8</v>
      </c>
      <c r="AY63" s="122">
        <f>IF(OR($F63="",$G63=""),0,((IF($G63-MAX($F63,([1]Arbejdstider!$C$85/24))+($G63&lt;$F63)&lt;0,0,$G63-MAX($F63,([1]Arbejdstider!$C$85/24))+($G63&lt;$F63)))*24)-((IF(($G63-MAX($F63,([1]Arbejdstider!$D$85/24))+($G63&lt;$F63))&lt;0,0,($G63-MAX($F63,([1]Arbejdstider!$D$85/24))+($G63&lt;$F63)))))*24)-IF(OR($AR63="",$AS63=""),0,((IF($AS63-MAX($AR63,([1]Arbejdstider!$C$85/24))+($AS63&lt;$AR63)&lt;0,0,$AS63-MAX($AR63,([1]Arbejdstider!$C$85/24))+($AS63&lt;$AR63)))*24)-((IF(($AS63-MAX($AR63,([1]Arbejdstider!$D$85/24))+($AS63&lt;$AR63))&lt;0,0,($AS63-MAX($AR63,([1]Arbejdstider!$D$85/24))+($AS63&lt;$AR63)))))*24)</f>
        <v>0</v>
      </c>
      <c r="AZ63" s="122">
        <f>IFERROR(CEILING(IF(E63="","",IF(OR($F63=0,$G63=0),0,($G63&lt;=$F63)*(1-([1]Arbejdstider!$C$86/24)+([1]Arbejdstider!$D$86/24))*24+(MIN(([1]Arbejdstider!$D$86/24),$G63)-MIN(([1]Arbejdstider!$D$86/24),$F63)+MAX(([1]Arbejdstider!$C$86/24),$G63)-MAX(([1]Arbejdstider!$C$86/24),$F63))*24)-IF(OR($AR63=0,$AS63=0),0,($AS63&lt;=$AR63)*(1-([1]Arbejdstider!$C$86/24)+([1]Arbejdstider!$D$86/24))*24+(MIN(([1]Arbejdstider!$D$86/24),$AS63)-MIN(([1]Arbejdstider!$D$86/24),$AR63)+MAX(([1]Arbejdstider!$C$86/24),$AS63)-MAX(([1]Arbejdstider!$C$86/24),$AR63))*24)+IF(OR($H63=0,$I63=0),0,($I63&lt;=$H63)*(1-([1]Arbejdstider!$C$86/24)+([1]Arbejdstider!$D$86/24))*24+(MIN(([1]Arbejdstider!$D$86/24),$I63)-MIN(([1]Arbejdstider!$D$86/24),$H63)+MAX(([1]Arbejdstider!$C$86/24),$G63)-MAX(([1]Arbejdstider!$C$86/24),$H63))*24)),0.5),"")</f>
        <v>7</v>
      </c>
      <c r="BA63" s="122">
        <f t="shared" si="4"/>
        <v>0</v>
      </c>
      <c r="BB63" s="122">
        <f t="shared" si="5"/>
        <v>0</v>
      </c>
      <c r="BC63" s="122">
        <f t="shared" si="6"/>
        <v>0</v>
      </c>
      <c r="BD63" s="123"/>
      <c r="BE63" s="124"/>
      <c r="BF63" s="122">
        <f t="shared" si="7"/>
        <v>0</v>
      </c>
      <c r="BG63" s="122" t="str">
        <f t="shared" si="16"/>
        <v/>
      </c>
      <c r="BH63" s="122">
        <f t="shared" si="8"/>
        <v>0</v>
      </c>
      <c r="BI63" s="121">
        <f t="shared" si="9"/>
        <v>0</v>
      </c>
      <c r="BJ63" s="122">
        <f t="shared" si="10"/>
        <v>0</v>
      </c>
      <c r="BK63" s="122">
        <f t="shared" si="11"/>
        <v>0</v>
      </c>
      <c r="BL63" s="121">
        <f t="shared" si="12"/>
        <v>0</v>
      </c>
      <c r="BM63" s="121">
        <f t="shared" si="13"/>
        <v>0</v>
      </c>
      <c r="BN63" s="121"/>
      <c r="BO63" s="136"/>
      <c r="BP63" s="137">
        <f>IF(OR(F63=0,G63=0),0,IF(AND(WEEKDAY(C63,2)=5,G63&lt;F63,G63&gt;(6/24)),(G63-MAX(F63,(6/24))+(F63&gt;G63))*24-7,IF(WEEKDAY(C63,2)=6,(G63-MAX(F63,(6/24))+(F63&gt;G63))*24,IF(WEEKDAY(C63,2)=7,IF(F63&gt;G63,([1]Arbejdstider!H$87-F63)*24,IF(F63&lt;G63,(G63-F63)*24)),0))))</f>
        <v>0</v>
      </c>
      <c r="BQ63" s="137" t="str">
        <f>IF(OR(H63=0,I63=0),0,IF(AND(WEEKDAY(C63,2)=5,I63&lt;H63,I63&gt;(6/24)),(I63-MAX(H63,(6/24))+(H63&gt;I63))*24-7,IF(WEEKDAY(C63,2)=6,(I63-MAX(H63,(6/24))+(H63&gt;I63))*24,IF(WEEKDAY(C63,2)=7,IF(H63&gt;I63,([1]Arbejdstider!H$87-H63)*24,IF(H63&lt;I63,(I63-H63)*24)),""))))</f>
        <v/>
      </c>
      <c r="BR63" s="137"/>
      <c r="BS63" s="137"/>
      <c r="BT63" s="138"/>
      <c r="BU63" s="128">
        <f t="shared" si="14"/>
        <v>5</v>
      </c>
      <c r="BV63" s="129" t="str">
        <f t="shared" si="15"/>
        <v>Tirsdag</v>
      </c>
      <c r="CF63" s="140"/>
      <c r="CG63" s="140"/>
      <c r="CP63" s="141"/>
    </row>
    <row r="64" spans="2:94" s="139" customFormat="1" x14ac:dyDescent="0.2">
      <c r="B64" s="133"/>
      <c r="C64" s="134">
        <f t="shared" si="17"/>
        <v>43495</v>
      </c>
      <c r="D64" s="134" t="str">
        <f t="shared" si="18"/>
        <v>Onsdag</v>
      </c>
      <c r="E64" s="135" t="s">
        <v>49</v>
      </c>
      <c r="F64" s="109">
        <f>IF(OR(E64=""),"",VLOOKUP(E64,[1]Arbejdstider!$B$4:$AE$78,2,))</f>
        <v>0</v>
      </c>
      <c r="G64" s="109">
        <f>IF(OR(E64=""),"",VLOOKUP(E64,[1]Arbejdstider!$B$4:$AE$78,3,))</f>
        <v>0</v>
      </c>
      <c r="H64" s="109">
        <f>IF(OR(E64=""),"",VLOOKUP(E64,[1]Arbejdstider!$B$4:$AE$78,4,))</f>
        <v>0</v>
      </c>
      <c r="I64" s="109">
        <f>IF(OR(E64=""),"",VLOOKUP(E64,[1]Arbejdstider!$B$4:$AE$78,5,))</f>
        <v>0</v>
      </c>
      <c r="J64" s="110">
        <f>IF(OR(E64=""),"",VLOOKUP(E64,[1]Arbejdstider!$B$4:$AE$78,6,))</f>
        <v>0</v>
      </c>
      <c r="K64" s="110">
        <f>IF(OR(E64=""),"",VLOOKUP(E64,[1]Arbejdstider!$B$4:$AE$78,7,))</f>
        <v>0</v>
      </c>
      <c r="L64" s="111">
        <f>IF(OR(E64=""),"",VLOOKUP(E64,[1]Arbejdstider!$B$3:$AE$78,10,))</f>
        <v>0</v>
      </c>
      <c r="M64" s="111">
        <f>IF(OR(E64=""),"",VLOOKUP(E64,[1]Arbejdstider!$B$4:$AE$78,11,))</f>
        <v>0</v>
      </c>
      <c r="N64" s="109">
        <f>IF(OR(E64=""),"",VLOOKUP(E64,[1]Arbejdstider!$B$4:$AE$78,14,))</f>
        <v>0</v>
      </c>
      <c r="O64" s="109">
        <f>IF(OR(E64=""),"",VLOOKUP(E64,[1]Arbejdstider!$B$4:$AE$78,15,))</f>
        <v>0</v>
      </c>
      <c r="P64" s="109">
        <f>IF(OR(E64=""),"",VLOOKUP(E64,[1]Arbejdstider!$B$4:$AE$78,12,))</f>
        <v>0</v>
      </c>
      <c r="Q64" s="109">
        <f>IF(OR(E64=""),"",VLOOKUP(E64,[1]Arbejdstider!$B$4:$AE$78,13,))</f>
        <v>0</v>
      </c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>
        <f>IF(OR(E64=""),"",VLOOKUP(E64,[1]Arbejdstider!$B$4:$AE$78,16,))</f>
        <v>0</v>
      </c>
      <c r="AC64" s="112">
        <f>IF(OR(E64=""),"",VLOOKUP(E64,[1]Arbejdstider!$B$4:$AE$78,17,))</f>
        <v>0</v>
      </c>
      <c r="AD64" s="112">
        <f>IF(OR(E64=""),"",VLOOKUP(E64,[1]Arbejdstider!$B$4:$AE$78,18,))</f>
        <v>0</v>
      </c>
      <c r="AE64" s="112">
        <f>IF(OR(E64=""),"",VLOOKUP(E64,[1]Arbejdstider!$B$4:$AE$78,19,))</f>
        <v>0</v>
      </c>
      <c r="AF64" s="113">
        <f>IF(OR(E64=""),"",VLOOKUP(E64,[1]Arbejdstider!$B$4:$AE$78,20,))</f>
        <v>0.30208333333333331</v>
      </c>
      <c r="AG64" s="109">
        <f>IF(OR(E64=""),"",VLOOKUP(E64,[1]Arbejdstider!$B$4:$AE$78,21,))</f>
        <v>0.55208333333333337</v>
      </c>
      <c r="AH64" s="109">
        <f>IF(OR(E64=""),"",VLOOKUP(E64,[1]Arbejdstider!$B$4:$AE$78,22,))</f>
        <v>0.55208333333333337</v>
      </c>
      <c r="AI64" s="109">
        <f>IF(OR(E64=""),"",VLOOKUP(E64,[1]Arbejdstider!$B$4:$AE$78,23,))</f>
        <v>1</v>
      </c>
      <c r="AJ64" s="114">
        <f>IF(OR(E64=""),"",VLOOKUP(E64,[1]Arbejdstider!$B$4:$AE$78,20,))</f>
        <v>0.30208333333333331</v>
      </c>
      <c r="AK64" s="110">
        <f>IF(OR(E64=""),"",VLOOKUP(E64,[1]Arbejdstider!$B$4:$AE$78,21,))</f>
        <v>0.55208333333333337</v>
      </c>
      <c r="AL64" s="115"/>
      <c r="AM64" s="115"/>
      <c r="AN64" s="115"/>
      <c r="AO64" s="115"/>
      <c r="AP64" s="115"/>
      <c r="AQ64" s="115"/>
      <c r="AR64" s="116"/>
      <c r="AS64" s="117"/>
      <c r="AT64" s="118">
        <f>IF(OR(E64=""),"",VLOOKUP(E64,[1]Arbejdstider!$B$4:$AE$78,24,))</f>
        <v>0.25000000000000006</v>
      </c>
      <c r="AU64" s="113">
        <f>IF(OR(E64=""),"",VLOOKUP(E64,[1]Arbejdstider!$B$4:$AE$78,22,))</f>
        <v>0.55208333333333337</v>
      </c>
      <c r="AV64" s="113">
        <f>IF(OR(E64=""),"",VLOOKUP(E64,[1]Arbejdstider!$B$4:$AE$78,23,))</f>
        <v>1</v>
      </c>
      <c r="AW64" s="119">
        <f t="shared" si="3"/>
        <v>0</v>
      </c>
      <c r="AX64" s="120">
        <f>IF(OR($F64="",$G64=""),0,((IF($G64-MAX($F64,([1]Arbejdstider!$C$84/24))+($G64&lt;$F64)&lt;0,0,$G64-MAX($F64,([1]Arbejdstider!$C$84/24))+($G64&lt;$F64)))*24)-((IF(($G64-MAX($F64,([1]Arbejdstider!$D$84/24))+($G64&lt;$F64))&lt;0,0,($G64-MAX($F64,([1]Arbejdstider!$D$84/24))+($G64&lt;$F64)))))*24)</f>
        <v>0</v>
      </c>
      <c r="AY64" s="122">
        <f>IF(OR($F64="",$G64=""),0,((IF($G64-MAX($F64,([1]Arbejdstider!$C$85/24))+($G64&lt;$F64)&lt;0,0,$G64-MAX($F64,([1]Arbejdstider!$C$85/24))+($G64&lt;$F64)))*24)-((IF(($G64-MAX($F64,([1]Arbejdstider!$D$85/24))+($G64&lt;$F64))&lt;0,0,($G64-MAX($F64,([1]Arbejdstider!$D$85/24))+($G64&lt;$F64)))))*24)-IF(OR($AR64="",$AS64=""),0,((IF($AS64-MAX($AR64,([1]Arbejdstider!$C$85/24))+($AS64&lt;$AR64)&lt;0,0,$AS64-MAX($AR64,([1]Arbejdstider!$C$85/24))+($AS64&lt;$AR64)))*24)-((IF(($AS64-MAX($AR64,([1]Arbejdstider!$D$85/24))+($AS64&lt;$AR64))&lt;0,0,($AS64-MAX($AR64,([1]Arbejdstider!$D$85/24))+($AS64&lt;$AR64)))))*24)</f>
        <v>0</v>
      </c>
      <c r="AZ64" s="122">
        <f>IFERROR(CEILING(IF(E64="","",IF(OR($F64=0,$G64=0),0,($G64&lt;=$F64)*(1-([1]Arbejdstider!$C$86/24)+([1]Arbejdstider!$D$86/24))*24+(MIN(([1]Arbejdstider!$D$86/24),$G64)-MIN(([1]Arbejdstider!$D$86/24),$F64)+MAX(([1]Arbejdstider!$C$86/24),$G64)-MAX(([1]Arbejdstider!$C$86/24),$F64))*24)-IF(OR($AR64=0,$AS64=0),0,($AS64&lt;=$AR64)*(1-([1]Arbejdstider!$C$86/24)+([1]Arbejdstider!$D$86/24))*24+(MIN(([1]Arbejdstider!$D$86/24),$AS64)-MIN(([1]Arbejdstider!$D$86/24),$AR64)+MAX(([1]Arbejdstider!$C$86/24),$AS64)-MAX(([1]Arbejdstider!$C$86/24),$AR64))*24)+IF(OR($H64=0,$I64=0),0,($I64&lt;=$H64)*(1-([1]Arbejdstider!$C$86/24)+([1]Arbejdstider!$D$86/24))*24+(MIN(([1]Arbejdstider!$D$86/24),$I64)-MIN(([1]Arbejdstider!$D$86/24),$H64)+MAX(([1]Arbejdstider!$C$86/24),$G64)-MAX(([1]Arbejdstider!$C$86/24),$H64))*24)),0.5),"")</f>
        <v>0</v>
      </c>
      <c r="BA64" s="122">
        <f t="shared" si="4"/>
        <v>0</v>
      </c>
      <c r="BB64" s="122">
        <f t="shared" si="5"/>
        <v>0</v>
      </c>
      <c r="BC64" s="122">
        <f t="shared" si="6"/>
        <v>0</v>
      </c>
      <c r="BD64" s="123"/>
      <c r="BE64" s="124"/>
      <c r="BF64" s="122">
        <f t="shared" si="7"/>
        <v>0</v>
      </c>
      <c r="BG64" s="122">
        <f t="shared" si="16"/>
        <v>0</v>
      </c>
      <c r="BH64" s="122">
        <f t="shared" si="8"/>
        <v>0</v>
      </c>
      <c r="BI64" s="121">
        <f t="shared" si="9"/>
        <v>0</v>
      </c>
      <c r="BJ64" s="122">
        <f t="shared" si="10"/>
        <v>0</v>
      </c>
      <c r="BK64" s="122">
        <f t="shared" si="11"/>
        <v>0</v>
      </c>
      <c r="BL64" s="121">
        <f t="shared" si="12"/>
        <v>0</v>
      </c>
      <c r="BM64" s="121">
        <f t="shared" si="13"/>
        <v>0</v>
      </c>
      <c r="BN64" s="121"/>
      <c r="BO64" s="136"/>
      <c r="BP64" s="137">
        <f>IF(OR(F64=0,G64=0),0,IF(AND(WEEKDAY(C64,2)=5,G64&lt;F64,G64&gt;(6/24)),(G64-MAX(F64,(6/24))+(F64&gt;G64))*24-7,IF(WEEKDAY(C64,2)=6,(G64-MAX(F64,(6/24))+(F64&gt;G64))*24,IF(WEEKDAY(C64,2)=7,IF(F64&gt;G64,([1]Arbejdstider!H$87-F64)*24,IF(F64&lt;G64,(G64-F64)*24)),0))))</f>
        <v>0</v>
      </c>
      <c r="BQ64" s="137">
        <f>IF(OR(H64=0,I64=0),0,IF(AND(WEEKDAY(C64,2)=5,I64&lt;H64,I64&gt;(6/24)),(I64-MAX(H64,(6/24))+(H64&gt;I64))*24-7,IF(WEEKDAY(C64,2)=6,(I64-MAX(H64,(6/24))+(H64&gt;I64))*24,IF(WEEKDAY(C64,2)=7,IF(H64&gt;I64,([1]Arbejdstider!H$87-H64)*24,IF(H64&lt;I64,(I64-H64)*24)),""))))</f>
        <v>0</v>
      </c>
      <c r="BR64" s="137"/>
      <c r="BS64" s="137"/>
      <c r="BT64" s="138"/>
      <c r="BU64" s="128">
        <f t="shared" si="14"/>
        <v>0</v>
      </c>
      <c r="BV64" s="129" t="str">
        <f t="shared" si="15"/>
        <v>Onsdag</v>
      </c>
      <c r="CF64" s="140"/>
      <c r="CG64" s="140"/>
      <c r="CP64" s="141"/>
    </row>
    <row r="65" spans="2:94" s="139" customFormat="1" x14ac:dyDescent="0.2">
      <c r="B65" s="133"/>
      <c r="C65" s="134">
        <f t="shared" si="17"/>
        <v>43496</v>
      </c>
      <c r="D65" s="134" t="str">
        <f t="shared" si="18"/>
        <v>Torsdag</v>
      </c>
      <c r="E65" s="135" t="s">
        <v>46</v>
      </c>
      <c r="F65" s="109">
        <f>IF(OR(E65=""),"",VLOOKUP(E65,[1]Arbejdstider!$B$4:$AE$78,2,))</f>
        <v>0</v>
      </c>
      <c r="G65" s="109">
        <f>IF(OR(E65=""),"",VLOOKUP(E65,[1]Arbejdstider!$B$4:$AE$78,3,))</f>
        <v>0</v>
      </c>
      <c r="H65" s="109">
        <f>IF(OR(E65=""),"",VLOOKUP(E65,[1]Arbejdstider!$B$4:$AE$78,4,))</f>
        <v>0</v>
      </c>
      <c r="I65" s="109">
        <f>IF(OR(E65=""),"",VLOOKUP(E65,[1]Arbejdstider!$B$4:$AE$78,5,))</f>
        <v>0</v>
      </c>
      <c r="J65" s="110">
        <f>IF(OR(E65=""),"",VLOOKUP(E65,[1]Arbejdstider!$B$4:$AE$78,6,))</f>
        <v>0</v>
      </c>
      <c r="K65" s="110">
        <f>IF(OR(E65=""),"",VLOOKUP(E65,[1]Arbejdstider!$B$4:$AE$78,7,))</f>
        <v>0</v>
      </c>
      <c r="L65" s="111">
        <f>IF(OR(E65=""),"",VLOOKUP(E65,[1]Arbejdstider!$B$3:$AE$78,10,))</f>
        <v>0</v>
      </c>
      <c r="M65" s="111">
        <f>IF(OR(E65=""),"",VLOOKUP(E65,[1]Arbejdstider!$B$4:$AE$78,11,))</f>
        <v>0</v>
      </c>
      <c r="N65" s="109">
        <f>IF(OR(E65=""),"",VLOOKUP(E65,[1]Arbejdstider!$B$4:$AE$78,14,))</f>
        <v>0</v>
      </c>
      <c r="O65" s="109">
        <f>IF(OR(E65=""),"",VLOOKUP(E65,[1]Arbejdstider!$B$4:$AE$78,15,))</f>
        <v>0</v>
      </c>
      <c r="P65" s="109">
        <f>IF(OR(E65=""),"",VLOOKUP(E65,[1]Arbejdstider!$B$4:$AE$78,12,))</f>
        <v>0</v>
      </c>
      <c r="Q65" s="109">
        <f>IF(OR(E65=""),"",VLOOKUP(E65,[1]Arbejdstider!$B$4:$AE$78,13,))</f>
        <v>0</v>
      </c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>
        <f>IF(OR(E65=""),"",VLOOKUP(E65,[1]Arbejdstider!$B$4:$AE$78,16,))</f>
        <v>0</v>
      </c>
      <c r="AC65" s="112">
        <f>IF(OR(E65=""),"",VLOOKUP(E65,[1]Arbejdstider!$B$4:$AE$78,17,))</f>
        <v>0</v>
      </c>
      <c r="AD65" s="112">
        <f>IF(OR(E65=""),"",VLOOKUP(E65,[1]Arbejdstider!$B$4:$AE$78,18,))</f>
        <v>0</v>
      </c>
      <c r="AE65" s="112">
        <f>IF(OR(E65=""),"",VLOOKUP(E65,[1]Arbejdstider!$B$4:$AE$78,19,))</f>
        <v>0</v>
      </c>
      <c r="AF65" s="113">
        <f>IF(OR(E65=""),"",VLOOKUP(E65,[1]Arbejdstider!$B$4:$AE$78,20,))</f>
        <v>1</v>
      </c>
      <c r="AG65" s="109">
        <f>IF(OR(E65=""),"",VLOOKUP(E65,[1]Arbejdstider!$B$4:$AE$78,21,))</f>
        <v>1</v>
      </c>
      <c r="AH65" s="109">
        <f>IF(OR(E65=""),"",VLOOKUP(E65,[1]Arbejdstider!$B$4:$AE$78,22,))</f>
        <v>0</v>
      </c>
      <c r="AI65" s="109">
        <f>IF(OR(E65=""),"",VLOOKUP(E65,[1]Arbejdstider!$B$4:$AE$78,23,))</f>
        <v>0</v>
      </c>
      <c r="AJ65" s="114">
        <f>IF(OR(E65=""),"",VLOOKUP(E65,[1]Arbejdstider!$B$4:$AE$78,20,))</f>
        <v>1</v>
      </c>
      <c r="AK65" s="110">
        <f>IF(OR(E65=""),"",VLOOKUP(E65,[1]Arbejdstider!$B$4:$AE$78,21,))</f>
        <v>1</v>
      </c>
      <c r="AL65" s="115"/>
      <c r="AM65" s="115"/>
      <c r="AN65" s="115"/>
      <c r="AO65" s="115"/>
      <c r="AP65" s="115"/>
      <c r="AQ65" s="115"/>
      <c r="AR65" s="116"/>
      <c r="AS65" s="117"/>
      <c r="AT65" s="118">
        <f>IF(OR(E65=""),"",VLOOKUP(E65,[1]Arbejdstider!$B$4:$AE$78,24,))</f>
        <v>0</v>
      </c>
      <c r="AU65" s="113">
        <f>IF(OR(E65=""),"",VLOOKUP(E65,[1]Arbejdstider!$B$4:$AE$78,22,))</f>
        <v>0</v>
      </c>
      <c r="AV65" s="113">
        <f>IF(OR(E65=""),"",VLOOKUP(E65,[1]Arbejdstider!$B$4:$AE$78,23,))</f>
        <v>0</v>
      </c>
      <c r="AW65" s="119">
        <f t="shared" si="3"/>
        <v>0</v>
      </c>
      <c r="AX65" s="120">
        <f>IF(OR($F65="",$G65=""),0,((IF($G65-MAX($F65,([1]Arbejdstider!$C$84/24))+($G65&lt;$F65)&lt;0,0,$G65-MAX($F65,([1]Arbejdstider!$C$84/24))+($G65&lt;$F65)))*24)-((IF(($G65-MAX($F65,([1]Arbejdstider!$D$84/24))+($G65&lt;$F65))&lt;0,0,($G65-MAX($F65,([1]Arbejdstider!$D$84/24))+($G65&lt;$F65)))))*24)</f>
        <v>0</v>
      </c>
      <c r="AY65" s="122">
        <f>IF(OR($F65="",$G65=""),0,((IF($G65-MAX($F65,([1]Arbejdstider!$C$85/24))+($G65&lt;$F65)&lt;0,0,$G65-MAX($F65,([1]Arbejdstider!$C$85/24))+($G65&lt;$F65)))*24)-((IF(($G65-MAX($F65,([1]Arbejdstider!$D$85/24))+($G65&lt;$F65))&lt;0,0,($G65-MAX($F65,([1]Arbejdstider!$D$85/24))+($G65&lt;$F65)))))*24)-IF(OR($AR65="",$AS65=""),0,((IF($AS65-MAX($AR65,([1]Arbejdstider!$C$85/24))+($AS65&lt;$AR65)&lt;0,0,$AS65-MAX($AR65,([1]Arbejdstider!$C$85/24))+($AS65&lt;$AR65)))*24)-((IF(($AS65-MAX($AR65,([1]Arbejdstider!$D$85/24))+($AS65&lt;$AR65))&lt;0,0,($AS65-MAX($AR65,([1]Arbejdstider!$D$85/24))+($AS65&lt;$AR65)))))*24)</f>
        <v>0</v>
      </c>
      <c r="AZ65" s="122">
        <f>IFERROR(CEILING(IF(E65="","",IF(OR($F65=0,$G65=0),0,($G65&lt;=$F65)*(1-([1]Arbejdstider!$C$86/24)+([1]Arbejdstider!$D$86/24))*24+(MIN(([1]Arbejdstider!$D$86/24),$G65)-MIN(([1]Arbejdstider!$D$86/24),$F65)+MAX(([1]Arbejdstider!$C$86/24),$G65)-MAX(([1]Arbejdstider!$C$86/24),$F65))*24)-IF(OR($AR65=0,$AS65=0),0,($AS65&lt;=$AR65)*(1-([1]Arbejdstider!$C$86/24)+([1]Arbejdstider!$D$86/24))*24+(MIN(([1]Arbejdstider!$D$86/24),$AS65)-MIN(([1]Arbejdstider!$D$86/24),$AR65)+MAX(([1]Arbejdstider!$C$86/24),$AS65)-MAX(([1]Arbejdstider!$C$86/24),$AR65))*24)+IF(OR($H65=0,$I65=0),0,($I65&lt;=$H65)*(1-([1]Arbejdstider!$C$86/24)+([1]Arbejdstider!$D$86/24))*24+(MIN(([1]Arbejdstider!$D$86/24),$I65)-MIN(([1]Arbejdstider!$D$86/24),$H65)+MAX(([1]Arbejdstider!$C$86/24),$G65)-MAX(([1]Arbejdstider!$C$86/24),$H65))*24)),0.5),"")</f>
        <v>0</v>
      </c>
      <c r="BA65" s="122">
        <f t="shared" si="4"/>
        <v>0</v>
      </c>
      <c r="BB65" s="122">
        <f t="shared" si="5"/>
        <v>0</v>
      </c>
      <c r="BC65" s="122">
        <f t="shared" si="6"/>
        <v>0</v>
      </c>
      <c r="BD65" s="123"/>
      <c r="BE65" s="124"/>
      <c r="BF65" s="122">
        <f t="shared" si="7"/>
        <v>0</v>
      </c>
      <c r="BG65" s="122">
        <f t="shared" si="16"/>
        <v>0</v>
      </c>
      <c r="BH65" s="122">
        <f t="shared" si="8"/>
        <v>0</v>
      </c>
      <c r="BI65" s="121">
        <f t="shared" si="9"/>
        <v>0</v>
      </c>
      <c r="BJ65" s="122">
        <f t="shared" si="10"/>
        <v>0</v>
      </c>
      <c r="BK65" s="122">
        <f t="shared" si="11"/>
        <v>0</v>
      </c>
      <c r="BL65" s="121">
        <f t="shared" si="12"/>
        <v>0</v>
      </c>
      <c r="BM65" s="121">
        <f t="shared" si="13"/>
        <v>0</v>
      </c>
      <c r="BN65" s="121"/>
      <c r="BO65" s="136"/>
      <c r="BP65" s="137">
        <f>IF(OR(F65=0,G65=0),0,IF(AND(WEEKDAY(C65,2)=5,G65&lt;F65,G65&gt;(6/24)),(G65-MAX(F65,(6/24))+(F65&gt;G65))*24-7,IF(WEEKDAY(C65,2)=6,(G65-MAX(F65,(6/24))+(F65&gt;G65))*24,IF(WEEKDAY(C65,2)=7,IF(F65&gt;G65,([1]Arbejdstider!H$87-F65)*24,IF(F65&lt;G65,(G65-F65)*24)),0))))</f>
        <v>0</v>
      </c>
      <c r="BQ65" s="137">
        <f>IF(OR(H65=0,I65=0),0,IF(AND(WEEKDAY(C65,2)=5,I65&lt;H65,I65&gt;(6/24)),(I65-MAX(H65,(6/24))+(H65&gt;I65))*24-7,IF(WEEKDAY(C65,2)=6,(I65-MAX(H65,(6/24))+(H65&gt;I65))*24,IF(WEEKDAY(C65,2)=7,IF(H65&gt;I65,([1]Arbejdstider!H$87-H65)*24,IF(H65&lt;I65,(I65-H65)*24)),""))))</f>
        <v>0</v>
      </c>
      <c r="BR65" s="137"/>
      <c r="BS65" s="137"/>
      <c r="BT65" s="138"/>
      <c r="BU65" s="128">
        <f t="shared" si="14"/>
        <v>0</v>
      </c>
      <c r="BV65" s="129" t="str">
        <f t="shared" si="15"/>
        <v>Torsdag</v>
      </c>
      <c r="CF65" s="140"/>
      <c r="CG65" s="140"/>
      <c r="CP65" s="141"/>
    </row>
    <row r="66" spans="2:94" s="139" customFormat="1" x14ac:dyDescent="0.2">
      <c r="B66" s="133"/>
      <c r="C66" s="134">
        <f t="shared" si="17"/>
        <v>43497</v>
      </c>
      <c r="D66" s="134" t="str">
        <f t="shared" si="18"/>
        <v>Fredag</v>
      </c>
      <c r="E66" s="135" t="s">
        <v>46</v>
      </c>
      <c r="F66" s="109">
        <f>IF(OR(E66=""),"",VLOOKUP(E66,[1]Arbejdstider!$B$4:$AE$78,2,))</f>
        <v>0</v>
      </c>
      <c r="G66" s="109">
        <f>IF(OR(E66=""),"",VLOOKUP(E66,[1]Arbejdstider!$B$4:$AE$78,3,))</f>
        <v>0</v>
      </c>
      <c r="H66" s="109">
        <f>IF(OR(E66=""),"",VLOOKUP(E66,[1]Arbejdstider!$B$4:$AE$78,4,))</f>
        <v>0</v>
      </c>
      <c r="I66" s="109">
        <f>IF(OR(E66=""),"",VLOOKUP(E66,[1]Arbejdstider!$B$4:$AE$78,5,))</f>
        <v>0</v>
      </c>
      <c r="J66" s="110">
        <f>IF(OR(E66=""),"",VLOOKUP(E66,[1]Arbejdstider!$B$4:$AE$78,6,))</f>
        <v>0</v>
      </c>
      <c r="K66" s="110">
        <f>IF(OR(E66=""),"",VLOOKUP(E66,[1]Arbejdstider!$B$4:$AE$78,7,))</f>
        <v>0</v>
      </c>
      <c r="L66" s="111">
        <f>IF(OR(E66=""),"",VLOOKUP(E66,[1]Arbejdstider!$B$3:$AE$78,10,))</f>
        <v>0</v>
      </c>
      <c r="M66" s="111">
        <f>IF(OR(E66=""),"",VLOOKUP(E66,[1]Arbejdstider!$B$4:$AE$78,11,))</f>
        <v>0</v>
      </c>
      <c r="N66" s="109">
        <f>IF(OR(E66=""),"",VLOOKUP(E66,[1]Arbejdstider!$B$4:$AE$78,14,))</f>
        <v>0</v>
      </c>
      <c r="O66" s="109">
        <f>IF(OR(E66=""),"",VLOOKUP(E66,[1]Arbejdstider!$B$4:$AE$78,15,))</f>
        <v>0</v>
      </c>
      <c r="P66" s="109">
        <f>IF(OR(E66=""),"",VLOOKUP(E66,[1]Arbejdstider!$B$4:$AE$78,12,))</f>
        <v>0</v>
      </c>
      <c r="Q66" s="109">
        <f>IF(OR(E66=""),"",VLOOKUP(E66,[1]Arbejdstider!$B$4:$AE$78,13,))</f>
        <v>0</v>
      </c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>
        <f>IF(OR(E66=""),"",VLOOKUP(E66,[1]Arbejdstider!$B$4:$AE$78,16,))</f>
        <v>0</v>
      </c>
      <c r="AC66" s="112">
        <f>IF(OR(E66=""),"",VLOOKUP(E66,[1]Arbejdstider!$B$4:$AE$78,17,))</f>
        <v>0</v>
      </c>
      <c r="AD66" s="112">
        <f>IF(OR(E66=""),"",VLOOKUP(E66,[1]Arbejdstider!$B$4:$AE$78,18,))</f>
        <v>0</v>
      </c>
      <c r="AE66" s="112">
        <f>IF(OR(E66=""),"",VLOOKUP(E66,[1]Arbejdstider!$B$4:$AE$78,19,))</f>
        <v>0</v>
      </c>
      <c r="AF66" s="113">
        <f>IF(OR(E66=""),"",VLOOKUP(E66,[1]Arbejdstider!$B$4:$AE$78,20,))</f>
        <v>1</v>
      </c>
      <c r="AG66" s="109">
        <f>IF(OR(E66=""),"",VLOOKUP(E66,[1]Arbejdstider!$B$4:$AE$78,21,))</f>
        <v>1</v>
      </c>
      <c r="AH66" s="109">
        <f>IF(OR(E66=""),"",VLOOKUP(E66,[1]Arbejdstider!$B$4:$AE$78,22,))</f>
        <v>0</v>
      </c>
      <c r="AI66" s="109">
        <f>IF(OR(E66=""),"",VLOOKUP(E66,[1]Arbejdstider!$B$4:$AE$78,23,))</f>
        <v>0</v>
      </c>
      <c r="AJ66" s="114">
        <f>IF(OR(E66=""),"",VLOOKUP(E66,[1]Arbejdstider!$B$4:$AE$78,20,))</f>
        <v>1</v>
      </c>
      <c r="AK66" s="110">
        <f>IF(OR(E66=""),"",VLOOKUP(E66,[1]Arbejdstider!$B$4:$AE$78,21,))</f>
        <v>1</v>
      </c>
      <c r="AL66" s="115"/>
      <c r="AM66" s="115"/>
      <c r="AN66" s="115"/>
      <c r="AO66" s="115"/>
      <c r="AP66" s="115"/>
      <c r="AQ66" s="115"/>
      <c r="AR66" s="116"/>
      <c r="AS66" s="117"/>
      <c r="AT66" s="118">
        <f>IF(OR(E66=""),"",VLOOKUP(E66,[1]Arbejdstider!$B$4:$AE$78,24,))</f>
        <v>0</v>
      </c>
      <c r="AU66" s="113">
        <f>IF(OR(E66=""),"",VLOOKUP(E66,[1]Arbejdstider!$B$4:$AE$78,22,))</f>
        <v>0</v>
      </c>
      <c r="AV66" s="113">
        <f>IF(OR(E66=""),"",VLOOKUP(E66,[1]Arbejdstider!$B$4:$AE$78,23,))</f>
        <v>0</v>
      </c>
      <c r="AW66" s="119">
        <f t="shared" si="3"/>
        <v>0</v>
      </c>
      <c r="AX66" s="120">
        <f>IF(OR($F66="",$G66=""),0,((IF($G66-MAX($F66,([1]Arbejdstider!$C$84/24))+($G66&lt;$F66)&lt;0,0,$G66-MAX($F66,([1]Arbejdstider!$C$84/24))+($G66&lt;$F66)))*24)-((IF(($G66-MAX($F66,([1]Arbejdstider!$D$84/24))+($G66&lt;$F66))&lt;0,0,($G66-MAX($F66,([1]Arbejdstider!$D$84/24))+($G66&lt;$F66)))))*24)</f>
        <v>0</v>
      </c>
      <c r="AY66" s="122">
        <f>IF(OR($F66="",$G66=""),0,((IF($G66-MAX($F66,([1]Arbejdstider!$C$85/24))+($G66&lt;$F66)&lt;0,0,$G66-MAX($F66,([1]Arbejdstider!$C$85/24))+($G66&lt;$F66)))*24)-((IF(($G66-MAX($F66,([1]Arbejdstider!$D$85/24))+($G66&lt;$F66))&lt;0,0,($G66-MAX($F66,([1]Arbejdstider!$D$85/24))+($G66&lt;$F66)))))*24)-IF(OR($AR66="",$AS66=""),0,((IF($AS66-MAX($AR66,([1]Arbejdstider!$C$85/24))+($AS66&lt;$AR66)&lt;0,0,$AS66-MAX($AR66,([1]Arbejdstider!$C$85/24))+($AS66&lt;$AR66)))*24)-((IF(($AS66-MAX($AR66,([1]Arbejdstider!$D$85/24))+($AS66&lt;$AR66))&lt;0,0,($AS66-MAX($AR66,([1]Arbejdstider!$D$85/24))+($AS66&lt;$AR66)))))*24)</f>
        <v>0</v>
      </c>
      <c r="AZ66" s="122">
        <f>IFERROR(CEILING(IF(E66="","",IF(OR($F66=0,$G66=0),0,($G66&lt;=$F66)*(1-([1]Arbejdstider!$C$86/24)+([1]Arbejdstider!$D$86/24))*24+(MIN(([1]Arbejdstider!$D$86/24),$G66)-MIN(([1]Arbejdstider!$D$86/24),$F66)+MAX(([1]Arbejdstider!$C$86/24),$G66)-MAX(([1]Arbejdstider!$C$86/24),$F66))*24)-IF(OR($AR66=0,$AS66=0),0,($AS66&lt;=$AR66)*(1-([1]Arbejdstider!$C$86/24)+([1]Arbejdstider!$D$86/24))*24+(MIN(([1]Arbejdstider!$D$86/24),$AS66)-MIN(([1]Arbejdstider!$D$86/24),$AR66)+MAX(([1]Arbejdstider!$C$86/24),$AS66)-MAX(([1]Arbejdstider!$C$86/24),$AR66))*24)+IF(OR($H66=0,$I66=0),0,($I66&lt;=$H66)*(1-([1]Arbejdstider!$C$86/24)+([1]Arbejdstider!$D$86/24))*24+(MIN(([1]Arbejdstider!$D$86/24),$I66)-MIN(([1]Arbejdstider!$D$86/24),$H66)+MAX(([1]Arbejdstider!$C$86/24),$G66)-MAX(([1]Arbejdstider!$C$86/24),$H66))*24)),0.5),"")</f>
        <v>0</v>
      </c>
      <c r="BA66" s="122">
        <f t="shared" si="4"/>
        <v>0</v>
      </c>
      <c r="BB66" s="122">
        <f t="shared" si="5"/>
        <v>0</v>
      </c>
      <c r="BC66" s="122">
        <f t="shared" si="6"/>
        <v>0</v>
      </c>
      <c r="BD66" s="123"/>
      <c r="BE66" s="124"/>
      <c r="BF66" s="122">
        <f t="shared" si="7"/>
        <v>0</v>
      </c>
      <c r="BG66" s="122">
        <f t="shared" si="16"/>
        <v>0</v>
      </c>
      <c r="BH66" s="122">
        <f t="shared" si="8"/>
        <v>0</v>
      </c>
      <c r="BI66" s="121">
        <f t="shared" si="9"/>
        <v>0</v>
      </c>
      <c r="BJ66" s="122">
        <f t="shared" si="10"/>
        <v>0</v>
      </c>
      <c r="BK66" s="122">
        <f t="shared" si="11"/>
        <v>0</v>
      </c>
      <c r="BL66" s="121">
        <f t="shared" si="12"/>
        <v>0</v>
      </c>
      <c r="BM66" s="121">
        <f t="shared" si="13"/>
        <v>0</v>
      </c>
      <c r="BN66" s="121"/>
      <c r="BO66" s="136"/>
      <c r="BP66" s="137">
        <f>IF(OR(F66=0,G66=0),0,IF(AND(WEEKDAY(C66,2)=5,G66&lt;F66,G66&gt;(6/24)),(G66-MAX(F66,(6/24))+(F66&gt;G66))*24-7,IF(WEEKDAY(C66,2)=6,(G66-MAX(F66,(6/24))+(F66&gt;G66))*24,IF(WEEKDAY(C66,2)=7,IF(F66&gt;G66,([1]Arbejdstider!H$87-F66)*24,IF(F66&lt;G66,(G66-F66)*24)),0))))</f>
        <v>0</v>
      </c>
      <c r="BQ66" s="137">
        <f>IF(OR(H66=0,I66=0),0,IF(AND(WEEKDAY(C66,2)=5,I66&lt;H66,I66&gt;(6/24)),(I66-MAX(H66,(6/24))+(H66&gt;I66))*24-7,IF(WEEKDAY(C66,2)=6,(I66-MAX(H66,(6/24))+(H66&gt;I66))*24,IF(WEEKDAY(C66,2)=7,IF(H66&gt;I66,([1]Arbejdstider!H$87-H66)*24,IF(H66&lt;I66,(I66-H66)*24)),""))))</f>
        <v>0</v>
      </c>
      <c r="BR66" s="137"/>
      <c r="BS66" s="137"/>
      <c r="BT66" s="138"/>
      <c r="BU66" s="128">
        <f t="shared" si="14"/>
        <v>0</v>
      </c>
      <c r="BV66" s="129" t="str">
        <f t="shared" si="15"/>
        <v>Fredag</v>
      </c>
      <c r="CF66" s="140"/>
      <c r="CG66" s="140"/>
      <c r="CP66" s="141"/>
    </row>
    <row r="67" spans="2:94" s="139" customFormat="1" x14ac:dyDescent="0.2">
      <c r="B67" s="133"/>
      <c r="C67" s="134">
        <f t="shared" si="17"/>
        <v>43498</v>
      </c>
      <c r="D67" s="134" t="str">
        <f t="shared" si="18"/>
        <v>Lørdag</v>
      </c>
      <c r="E67" s="135" t="s">
        <v>45</v>
      </c>
      <c r="F67" s="109">
        <f>IF(OR(E67=""),"",VLOOKUP(E67,[1]Arbejdstider!$B$4:$AE$78,2,))</f>
        <v>0.625</v>
      </c>
      <c r="G67" s="109">
        <f>IF(OR(E67=""),"",VLOOKUP(E67,[1]Arbejdstider!$B$4:$AE$78,3,))</f>
        <v>0.96875</v>
      </c>
      <c r="H67" s="109">
        <f>IF(OR(E67=""),"",VLOOKUP(E67,[1]Arbejdstider!$B$4:$AE$78,4,))</f>
        <v>0</v>
      </c>
      <c r="I67" s="109">
        <f>IF(OR(E67=""),"",VLOOKUP(E67,[1]Arbejdstider!$B$4:$AE$78,5,))</f>
        <v>0</v>
      </c>
      <c r="J67" s="110">
        <f>IF(OR(E67=""),"",VLOOKUP(E67,[1]Arbejdstider!$B$4:$AE$78,6,))</f>
        <v>0</v>
      </c>
      <c r="K67" s="110">
        <f>IF(OR(E67=""),"",VLOOKUP(E67,[1]Arbejdstider!$B$4:$AE$78,7,))</f>
        <v>0</v>
      </c>
      <c r="L67" s="111">
        <f>IF(OR(E67=""),"",VLOOKUP(E67,[1]Arbejdstider!$B$3:$AE$78,10,))</f>
        <v>0</v>
      </c>
      <c r="M67" s="111">
        <f>IF(OR(E67=""),"",VLOOKUP(E67,[1]Arbejdstider!$B$4:$AE$78,11,))</f>
        <v>0</v>
      </c>
      <c r="N67" s="109">
        <f>IF(OR(E67=""),"",VLOOKUP(E67,[1]Arbejdstider!$B$4:$AE$78,14,))</f>
        <v>0</v>
      </c>
      <c r="O67" s="109">
        <f>IF(OR(E67=""),"",VLOOKUP(E67,[1]Arbejdstider!$B$4:$AE$78,15,))</f>
        <v>0</v>
      </c>
      <c r="P67" s="109">
        <f>IF(OR(E67=""),"",VLOOKUP(E67,[1]Arbejdstider!$B$4:$AE$78,12,))</f>
        <v>0</v>
      </c>
      <c r="Q67" s="109">
        <f>IF(OR(E67=""),"",VLOOKUP(E67,[1]Arbejdstider!$B$4:$AE$78,13,))</f>
        <v>0</v>
      </c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>
        <f>IF(OR(E67=""),"",VLOOKUP(E67,[1]Arbejdstider!$B$4:$AE$78,16,))</f>
        <v>0</v>
      </c>
      <c r="AC67" s="112">
        <f>IF(OR(E67=""),"",VLOOKUP(E67,[1]Arbejdstider!$B$4:$AE$78,17,))</f>
        <v>0</v>
      </c>
      <c r="AD67" s="112">
        <f>IF(OR(E67=""),"",VLOOKUP(E67,[1]Arbejdstider!$B$4:$AE$78,18,))</f>
        <v>0</v>
      </c>
      <c r="AE67" s="112">
        <f>IF(OR(E67=""),"",VLOOKUP(E67,[1]Arbejdstider!$B$4:$AE$78,19,))</f>
        <v>0</v>
      </c>
      <c r="AF67" s="113">
        <f>IF(OR(E67=""),"",VLOOKUP(E67,[1]Arbejdstider!$B$4:$AE$78,20,))</f>
        <v>1</v>
      </c>
      <c r="AG67" s="109">
        <f>IF(OR(E67=""),"",VLOOKUP(E67,[1]Arbejdstider!$B$4:$AE$78,21,))</f>
        <v>0.625</v>
      </c>
      <c r="AH67" s="109">
        <f>IF(OR(E67=""),"",VLOOKUP(E67,[1]Arbejdstider!$B$4:$AE$78,22,))</f>
        <v>0.96875</v>
      </c>
      <c r="AI67" s="109">
        <f>IF(OR(E67=""),"",VLOOKUP(E67,[1]Arbejdstider!$B$4:$AE$78,23,))</f>
        <v>1</v>
      </c>
      <c r="AJ67" s="114">
        <f>IF(OR(E67=""),"",VLOOKUP(E67,[1]Arbejdstider!$B$4:$AE$78,20,))</f>
        <v>1</v>
      </c>
      <c r="AK67" s="110">
        <f>IF(OR(E67=""),"",VLOOKUP(E67,[1]Arbejdstider!$B$4:$AE$78,21,))</f>
        <v>0.625</v>
      </c>
      <c r="AL67" s="115"/>
      <c r="AM67" s="115"/>
      <c r="AN67" s="115"/>
      <c r="AO67" s="115"/>
      <c r="AP67" s="115"/>
      <c r="AQ67" s="115"/>
      <c r="AR67" s="116"/>
      <c r="AS67" s="117"/>
      <c r="AT67" s="118">
        <f>IF(OR(E67=""),"",VLOOKUP(E67,[1]Arbejdstider!$B$4:$AE$78,24,))</f>
        <v>0.625</v>
      </c>
      <c r="AU67" s="113">
        <f>IF(OR(E67=""),"",VLOOKUP(E67,[1]Arbejdstider!$B$4:$AE$78,22,))</f>
        <v>0.96875</v>
      </c>
      <c r="AV67" s="113">
        <f>IF(OR(E67=""),"",VLOOKUP(E67,[1]Arbejdstider!$B$4:$AE$78,23,))</f>
        <v>1</v>
      </c>
      <c r="AW67" s="119">
        <f t="shared" si="3"/>
        <v>0.34375</v>
      </c>
      <c r="AX67" s="120">
        <f>IF(OR($F67="",$G67=""),0,((IF($G67-MAX($F67,([1]Arbejdstider!$C$84/24))+($G67&lt;$F67)&lt;0,0,$G67-MAX($F67,([1]Arbejdstider!$C$84/24))+($G67&lt;$F67)))*24)-((IF(($G67-MAX($F67,([1]Arbejdstider!$D$84/24))+($G67&lt;$F67))&lt;0,0,($G67-MAX($F67,([1]Arbejdstider!$D$84/24))+($G67&lt;$F67)))))*24)</f>
        <v>3</v>
      </c>
      <c r="AY67" s="122">
        <f>IF(OR($F67="",$G67=""),0,((IF($G67-MAX($F67,([1]Arbejdstider!$C$85/24))+($G67&lt;$F67)&lt;0,0,$G67-MAX($F67,([1]Arbejdstider!$C$85/24))+($G67&lt;$F67)))*24)-((IF(($G67-MAX($F67,([1]Arbejdstider!$D$85/24))+($G67&lt;$F67))&lt;0,0,($G67-MAX($F67,([1]Arbejdstider!$D$85/24))+($G67&lt;$F67)))))*24)-IF(OR($AR67="",$AS67=""),0,((IF($AS67-MAX($AR67,([1]Arbejdstider!$C$85/24))+($AS67&lt;$AR67)&lt;0,0,$AS67-MAX($AR67,([1]Arbejdstider!$C$85/24))+($AS67&lt;$AR67)))*24)-((IF(($AS67-MAX($AR67,([1]Arbejdstider!$D$85/24))+($AS67&lt;$AR67))&lt;0,0,($AS67-MAX($AR67,([1]Arbejdstider!$D$85/24))+($AS67&lt;$AR67)))))*24)</f>
        <v>5.0000000000000009</v>
      </c>
      <c r="AZ67" s="122">
        <f>IFERROR(CEILING(IF(E67="","",IF(OR($F67=0,$G67=0),0,($G67&lt;=$F67)*(1-([1]Arbejdstider!$C$86/24)+([1]Arbejdstider!$D$86/24))*24+(MIN(([1]Arbejdstider!$D$86/24),$G67)-MIN(([1]Arbejdstider!$D$86/24),$F67)+MAX(([1]Arbejdstider!$C$86/24),$G67)-MAX(([1]Arbejdstider!$C$86/24),$F67))*24)-IF(OR($AR67=0,$AS67=0),0,($AS67&lt;=$AR67)*(1-([1]Arbejdstider!$C$86/24)+([1]Arbejdstider!$D$86/24))*24+(MIN(([1]Arbejdstider!$D$86/24),$AS67)-MIN(([1]Arbejdstider!$D$86/24),$AR67)+MAX(([1]Arbejdstider!$C$86/24),$AS67)-MAX(([1]Arbejdstider!$C$86/24),$AR67))*24)+IF(OR($H67=0,$I67=0),0,($I67&lt;=$H67)*(1-([1]Arbejdstider!$C$86/24)+([1]Arbejdstider!$D$86/24))*24+(MIN(([1]Arbejdstider!$D$86/24),$I67)-MIN(([1]Arbejdstider!$D$86/24),$H67)+MAX(([1]Arbejdstider!$C$86/24),$G67)-MAX(([1]Arbejdstider!$C$86/24),$H67))*24)),0.5),"")</f>
        <v>0.5</v>
      </c>
      <c r="BA67" s="122">
        <f t="shared" si="4"/>
        <v>0</v>
      </c>
      <c r="BB67" s="122">
        <f t="shared" si="5"/>
        <v>0</v>
      </c>
      <c r="BC67" s="122">
        <f t="shared" si="6"/>
        <v>0</v>
      </c>
      <c r="BD67" s="123"/>
      <c r="BE67" s="124"/>
      <c r="BF67" s="122">
        <f t="shared" si="7"/>
        <v>0</v>
      </c>
      <c r="BG67" s="122">
        <f t="shared" si="16"/>
        <v>8.5</v>
      </c>
      <c r="BH67" s="122">
        <f t="shared" si="8"/>
        <v>0</v>
      </c>
      <c r="BI67" s="121">
        <f t="shared" si="9"/>
        <v>0</v>
      </c>
      <c r="BJ67" s="122">
        <f t="shared" si="10"/>
        <v>0</v>
      </c>
      <c r="BK67" s="122">
        <f t="shared" si="11"/>
        <v>0</v>
      </c>
      <c r="BL67" s="121">
        <f t="shared" si="12"/>
        <v>0</v>
      </c>
      <c r="BM67" s="121">
        <f t="shared" si="13"/>
        <v>0</v>
      </c>
      <c r="BN67" s="121"/>
      <c r="BO67" s="136"/>
      <c r="BP67" s="137">
        <f>IF(OR(F67=0,G67=0),0,IF(AND(WEEKDAY(C67,2)=5,G67&lt;F67,G67&gt;(6/24)),(G67-MAX(F67,(6/24))+(F67&gt;G67))*24-7,IF(WEEKDAY(C67,2)=6,(G67-MAX(F67,(6/24))+(F67&gt;G67))*24,IF(WEEKDAY(C67,2)=7,IF(F67&gt;G67,([1]Arbejdstider!H$87-F67)*24,IF(F67&lt;G67,(G67-F67)*24)),0))))</f>
        <v>8.25</v>
      </c>
      <c r="BQ67" s="137">
        <f>IF(OR(H67=0,I67=0),0,IF(AND(WEEKDAY(C67,2)=5,I67&lt;H67,I67&gt;(6/24)),(I67-MAX(H67,(6/24))+(H67&gt;I67))*24-7,IF(WEEKDAY(C67,2)=6,(I67-MAX(H67,(6/24))+(H67&gt;I67))*24,IF(WEEKDAY(C67,2)=7,IF(H67&gt;I67,([1]Arbejdstider!H$87-H67)*24,IF(H67&lt;I67,(I67-H67)*24)),""))))</f>
        <v>0</v>
      </c>
      <c r="BR67" s="137"/>
      <c r="BS67" s="137"/>
      <c r="BT67" s="138"/>
      <c r="BU67" s="128">
        <f t="shared" si="14"/>
        <v>0</v>
      </c>
      <c r="BV67" s="129" t="str">
        <f t="shared" si="15"/>
        <v>Lørdag</v>
      </c>
      <c r="CF67" s="140"/>
      <c r="CG67" s="140"/>
      <c r="CP67" s="141"/>
    </row>
    <row r="68" spans="2:94" s="139" customFormat="1" x14ac:dyDescent="0.2">
      <c r="B68" s="133"/>
      <c r="C68" s="134">
        <f t="shared" si="17"/>
        <v>43499</v>
      </c>
      <c r="D68" s="134" t="str">
        <f t="shared" si="18"/>
        <v>Søndag</v>
      </c>
      <c r="E68" s="135" t="s">
        <v>45</v>
      </c>
      <c r="F68" s="109">
        <f>IF(OR(E68=""),"",VLOOKUP(E68,[1]Arbejdstider!$B$4:$AE$78,2,))</f>
        <v>0.625</v>
      </c>
      <c r="G68" s="109">
        <f>IF(OR(E68=""),"",VLOOKUP(E68,[1]Arbejdstider!$B$4:$AE$78,3,))</f>
        <v>0.96875</v>
      </c>
      <c r="H68" s="109">
        <f>IF(OR(E68=""),"",VLOOKUP(E68,[1]Arbejdstider!$B$4:$AE$78,4,))</f>
        <v>0</v>
      </c>
      <c r="I68" s="109">
        <f>IF(OR(E68=""),"",VLOOKUP(E68,[1]Arbejdstider!$B$4:$AE$78,5,))</f>
        <v>0</v>
      </c>
      <c r="J68" s="110">
        <f>IF(OR(E68=""),"",VLOOKUP(E68,[1]Arbejdstider!$B$4:$AE$78,6,))</f>
        <v>0</v>
      </c>
      <c r="K68" s="110">
        <f>IF(OR(E68=""),"",VLOOKUP(E68,[1]Arbejdstider!$B$4:$AE$78,7,))</f>
        <v>0</v>
      </c>
      <c r="L68" s="111">
        <f>IF(OR(E68=""),"",VLOOKUP(E68,[1]Arbejdstider!$B$3:$AE$78,10,))</f>
        <v>0</v>
      </c>
      <c r="M68" s="111">
        <f>IF(OR(E68=""),"",VLOOKUP(E68,[1]Arbejdstider!$B$4:$AE$78,11,))</f>
        <v>0</v>
      </c>
      <c r="N68" s="109">
        <f>IF(OR(E68=""),"",VLOOKUP(E68,[1]Arbejdstider!$B$4:$AE$78,14,))</f>
        <v>0</v>
      </c>
      <c r="O68" s="109">
        <f>IF(OR(E68=""),"",VLOOKUP(E68,[1]Arbejdstider!$B$4:$AE$78,15,))</f>
        <v>0</v>
      </c>
      <c r="P68" s="109">
        <f>IF(OR(E68=""),"",VLOOKUP(E68,[1]Arbejdstider!$B$4:$AE$78,12,))</f>
        <v>0</v>
      </c>
      <c r="Q68" s="109">
        <f>IF(OR(E68=""),"",VLOOKUP(E68,[1]Arbejdstider!$B$4:$AE$78,13,))</f>
        <v>0</v>
      </c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>
        <f>IF(OR(E68=""),"",VLOOKUP(E68,[1]Arbejdstider!$B$4:$AE$78,16,))</f>
        <v>0</v>
      </c>
      <c r="AC68" s="112">
        <f>IF(OR(E68=""),"",VLOOKUP(E68,[1]Arbejdstider!$B$4:$AE$78,17,))</f>
        <v>0</v>
      </c>
      <c r="AD68" s="112">
        <f>IF(OR(E68=""),"",VLOOKUP(E68,[1]Arbejdstider!$B$4:$AE$78,18,))</f>
        <v>0</v>
      </c>
      <c r="AE68" s="112">
        <f>IF(OR(E68=""),"",VLOOKUP(E68,[1]Arbejdstider!$B$4:$AE$78,19,))</f>
        <v>0</v>
      </c>
      <c r="AF68" s="113">
        <f>IF(OR(E68=""),"",VLOOKUP(E68,[1]Arbejdstider!$B$4:$AE$78,20,))</f>
        <v>1</v>
      </c>
      <c r="AG68" s="109">
        <f>IF(OR(E68=""),"",VLOOKUP(E68,[1]Arbejdstider!$B$4:$AE$78,21,))</f>
        <v>0.625</v>
      </c>
      <c r="AH68" s="109">
        <f>IF(OR(E68=""),"",VLOOKUP(E68,[1]Arbejdstider!$B$4:$AE$78,22,))</f>
        <v>0.96875</v>
      </c>
      <c r="AI68" s="109">
        <f>IF(OR(E68=""),"",VLOOKUP(E68,[1]Arbejdstider!$B$4:$AE$78,23,))</f>
        <v>1</v>
      </c>
      <c r="AJ68" s="114">
        <f>IF(OR(E68=""),"",VLOOKUP(E68,[1]Arbejdstider!$B$4:$AE$78,20,))</f>
        <v>1</v>
      </c>
      <c r="AK68" s="110">
        <f>IF(OR(E68=""),"",VLOOKUP(E68,[1]Arbejdstider!$B$4:$AE$78,21,))</f>
        <v>0.625</v>
      </c>
      <c r="AL68" s="115"/>
      <c r="AM68" s="115"/>
      <c r="AN68" s="115"/>
      <c r="AO68" s="115"/>
      <c r="AP68" s="115"/>
      <c r="AQ68" s="115"/>
      <c r="AR68" s="116"/>
      <c r="AS68" s="117"/>
      <c r="AT68" s="118">
        <f>IF(OR(E68=""),"",VLOOKUP(E68,[1]Arbejdstider!$B$4:$AE$78,24,))</f>
        <v>0.625</v>
      </c>
      <c r="AU68" s="113">
        <f>IF(OR(E68=""),"",VLOOKUP(E68,[1]Arbejdstider!$B$4:$AE$78,26,))</f>
        <v>0.65625</v>
      </c>
      <c r="AV68" s="113">
        <f>IF(OR(E68=""),"",VLOOKUP(E68,[1]Arbejdstider!$B$4:$AE$78,23,))</f>
        <v>1</v>
      </c>
      <c r="AW68" s="119">
        <f t="shared" si="3"/>
        <v>0.34375</v>
      </c>
      <c r="AX68" s="120">
        <f>IF(OR($F68="",$G68=""),0,((IF($G68-MAX($F68,([1]Arbejdstider!$C$84/24))+($G68&lt;$F68)&lt;0,0,$G68-MAX($F68,([1]Arbejdstider!$C$84/24))+($G68&lt;$F68)))*24)-((IF(($G68-MAX($F68,([1]Arbejdstider!$D$84/24))+($G68&lt;$F68))&lt;0,0,($G68-MAX($F68,([1]Arbejdstider!$D$84/24))+($G68&lt;$F68)))))*24)</f>
        <v>3</v>
      </c>
      <c r="AY68" s="122">
        <f>IF(OR($F68="",$G68=""),0,((IF($G68-MAX($F68,([1]Arbejdstider!$C$85/24))+($G68&lt;$F68)&lt;0,0,$G68-MAX($F68,([1]Arbejdstider!$C$85/24))+($G68&lt;$F68)))*24)-((IF(($G68-MAX($F68,([1]Arbejdstider!$D$85/24))+($G68&lt;$F68))&lt;0,0,($G68-MAX($F68,([1]Arbejdstider!$D$85/24))+($G68&lt;$F68)))))*24)-IF(OR($AR68="",$AS68=""),0,((IF($AS68-MAX($AR68,([1]Arbejdstider!$C$85/24))+($AS68&lt;$AR68)&lt;0,0,$AS68-MAX($AR68,([1]Arbejdstider!$C$85/24))+($AS68&lt;$AR68)))*24)-((IF(($AS68-MAX($AR68,([1]Arbejdstider!$D$85/24))+($AS68&lt;$AR68))&lt;0,0,($AS68-MAX($AR68,([1]Arbejdstider!$D$85/24))+($AS68&lt;$AR68)))))*24)</f>
        <v>5.0000000000000009</v>
      </c>
      <c r="AZ68" s="122">
        <f>IFERROR(CEILING(IF(E68="","",IF(OR($F68=0,$G68=0),0,($G68&lt;=$F68)*(1-([1]Arbejdstider!$C$86/24)+([1]Arbejdstider!$D$86/24))*24+(MIN(([1]Arbejdstider!$D$86/24),$G68)-MIN(([1]Arbejdstider!$D$86/24),$F68)+MAX(([1]Arbejdstider!$C$86/24),$G68)-MAX(([1]Arbejdstider!$C$86/24),$F68))*24)-IF(OR($AR68=0,$AS68=0),0,($AS68&lt;=$AR68)*(1-([1]Arbejdstider!$C$86/24)+([1]Arbejdstider!$D$86/24))*24+(MIN(([1]Arbejdstider!$D$86/24),$AS68)-MIN(([1]Arbejdstider!$D$86/24),$AR68)+MAX(([1]Arbejdstider!$C$86/24),$AS68)-MAX(([1]Arbejdstider!$C$86/24),$AR68))*24)+IF(OR($H68=0,$I68=0),0,($I68&lt;=$H68)*(1-([1]Arbejdstider!$C$86/24)+([1]Arbejdstider!$D$86/24))*24+(MIN(([1]Arbejdstider!$D$86/24),$I68)-MIN(([1]Arbejdstider!$D$86/24),$H68)+MAX(([1]Arbejdstider!$C$86/24),$G68)-MAX(([1]Arbejdstider!$C$86/24),$H68))*24)),0.5),"")</f>
        <v>0.5</v>
      </c>
      <c r="BA68" s="122">
        <f t="shared" si="4"/>
        <v>0</v>
      </c>
      <c r="BB68" s="122">
        <f t="shared" si="5"/>
        <v>0</v>
      </c>
      <c r="BC68" s="122">
        <f t="shared" si="6"/>
        <v>0</v>
      </c>
      <c r="BD68" s="123"/>
      <c r="BE68" s="124"/>
      <c r="BF68" s="122">
        <f t="shared" si="7"/>
        <v>0</v>
      </c>
      <c r="BG68" s="122">
        <f t="shared" si="16"/>
        <v>8.5</v>
      </c>
      <c r="BH68" s="122">
        <f t="shared" si="8"/>
        <v>0</v>
      </c>
      <c r="BI68" s="121">
        <f t="shared" si="9"/>
        <v>0</v>
      </c>
      <c r="BJ68" s="122">
        <f t="shared" si="10"/>
        <v>0</v>
      </c>
      <c r="BK68" s="122">
        <f t="shared" si="11"/>
        <v>0</v>
      </c>
      <c r="BL68" s="121">
        <f t="shared" si="12"/>
        <v>0</v>
      </c>
      <c r="BM68" s="121">
        <f t="shared" si="13"/>
        <v>0</v>
      </c>
      <c r="BN68" s="121"/>
      <c r="BO68" s="136"/>
      <c r="BP68" s="137">
        <f>IF(OR(F68=0,G68=0),0,IF(AND(WEEKDAY(C68,2)=5,G68&lt;F68,G68&gt;(6/24)),(G68-MAX(F68,(6/24))+(F68&gt;G68))*24-7,IF(WEEKDAY(C68,2)=6,(G68-MAX(F68,(6/24))+(F68&gt;G68))*24,IF(WEEKDAY(C68,2)=7,IF(F68&gt;G68,([1]Arbejdstider!H$87-F68)*24,IF(F68&lt;G68,(G68-F68)*24)),0))))</f>
        <v>8.25</v>
      </c>
      <c r="BQ68" s="137">
        <f>IF(OR(H68=0,I68=0),0,IF(AND(WEEKDAY(C68,2)=5,I68&lt;H68,I68&gt;(6/24)),(I68-MAX(H68,(6/24))+(H68&gt;I68))*24-7,IF(WEEKDAY(C68,2)=6,(I68-MAX(H68,(6/24))+(H68&gt;I68))*24,IF(WEEKDAY(C68,2)=7,IF(H68&gt;I68,([1]Arbejdstider!H$87-H68)*24,IF(H68&lt;I68,(I68-H68)*24)),""))))</f>
        <v>0</v>
      </c>
      <c r="BR68" s="137"/>
      <c r="BS68" s="137"/>
      <c r="BT68" s="138"/>
      <c r="BU68" s="128">
        <f t="shared" si="14"/>
        <v>0</v>
      </c>
      <c r="BV68" s="129" t="str">
        <f t="shared" si="15"/>
        <v>Søndag</v>
      </c>
      <c r="CF68" s="140"/>
      <c r="CG68" s="140"/>
      <c r="CP68" s="141"/>
    </row>
    <row r="69" spans="2:94" s="139" customFormat="1" ht="12" x14ac:dyDescent="0.2">
      <c r="B69" s="133"/>
      <c r="C69" s="134">
        <f t="shared" si="17"/>
        <v>43500</v>
      </c>
      <c r="D69" s="134" t="str">
        <f t="shared" si="18"/>
        <v>Mandag</v>
      </c>
      <c r="E69" s="135" t="s">
        <v>58</v>
      </c>
      <c r="F69" s="109">
        <f>IF(OR(E69=""),"",VLOOKUP(E69,[1]Arbejdstider!$B$4:$AE$78,2,))</f>
        <v>0.625</v>
      </c>
      <c r="G69" s="109">
        <f>IF(OR(E69=""),"",VLOOKUP(E69,[1]Arbejdstider!$B$4:$AE$78,3,))</f>
        <v>0.96875</v>
      </c>
      <c r="H69" s="109">
        <f>IF(OR(E69=""),"",VLOOKUP(E69,[1]Arbejdstider!$B$4:$AE$78,4,))</f>
        <v>0</v>
      </c>
      <c r="I69" s="109">
        <f>IF(OR(E69=""),"",VLOOKUP(E69,[1]Arbejdstider!$B$4:$AE$78,5,))</f>
        <v>0</v>
      </c>
      <c r="J69" s="110">
        <f>IF(OR(E69=""),"",VLOOKUP(E69,[1]Arbejdstider!$B$4:$AE$78,6,))</f>
        <v>0</v>
      </c>
      <c r="K69" s="110">
        <f>IF(OR(E69=""),"",VLOOKUP(E69,[1]Arbejdstider!$B$4:$AE$78,7,))</f>
        <v>0</v>
      </c>
      <c r="L69" s="111">
        <f>IF(OR(E69=""),"",VLOOKUP(E69,[1]Arbejdstider!$B$3:$AE$78,10,))</f>
        <v>0</v>
      </c>
      <c r="M69" s="111">
        <f>IF(OR(E69=""),"",VLOOKUP(E69,[1]Arbejdstider!$B$4:$AE$78,11,))</f>
        <v>0</v>
      </c>
      <c r="N69" s="109">
        <f>IF(OR(E69=""),"",VLOOKUP(E69,[1]Arbejdstider!$B$4:$AE$78,14,))</f>
        <v>0</v>
      </c>
      <c r="O69" s="109">
        <f>IF(OR(E69=""),"",VLOOKUP(E69,[1]Arbejdstider!$B$4:$AE$78,15,))</f>
        <v>0</v>
      </c>
      <c r="P69" s="109">
        <f>IF(OR(E69=""),"",VLOOKUP(E69,[1]Arbejdstider!$B$4:$AE$78,12,))</f>
        <v>0</v>
      </c>
      <c r="Q69" s="109">
        <f>IF(OR(E69=""),"",VLOOKUP(E69,[1]Arbejdstider!$B$4:$AE$78,13,))</f>
        <v>0</v>
      </c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>
        <f>IF(OR(E69=""),"",VLOOKUP(E69,[1]Arbejdstider!$B$4:$AE$78,16,))</f>
        <v>0.625</v>
      </c>
      <c r="AC69" s="112">
        <f>IF(OR(E69=""),"",VLOOKUP(E69,[1]Arbejdstider!$B$4:$AE$78,17,))</f>
        <v>0.96875</v>
      </c>
      <c r="AD69" s="112">
        <f>IF(OR(E69=""),"",VLOOKUP(E69,[1]Arbejdstider!$B$4:$AE$78,18,))</f>
        <v>0</v>
      </c>
      <c r="AE69" s="112">
        <f>IF(OR(E69=""),"",VLOOKUP(E69,[1]Arbejdstider!$B$4:$AE$78,19,))</f>
        <v>0</v>
      </c>
      <c r="AF69" s="113">
        <f>IF(OR(E69=""),"",VLOOKUP(E69,[1]Arbejdstider!$B$4:$AE$78,20,))</f>
        <v>0</v>
      </c>
      <c r="AG69" s="109">
        <f>IF(OR(E69=""),"",VLOOKUP(E69,[1]Arbejdstider!$B$4:$AE$78,21,))</f>
        <v>0</v>
      </c>
      <c r="AH69" s="109">
        <f>IF(OR(E69=""),"",VLOOKUP(E69,[1]Arbejdstider!$B$4:$AE$78,22,))</f>
        <v>0</v>
      </c>
      <c r="AI69" s="109">
        <f>IF(OR(E69=""),"",VLOOKUP(E69,[1]Arbejdstider!$B$4:$AE$78,23,))</f>
        <v>0</v>
      </c>
      <c r="AJ69" s="114">
        <f>IF(OR(E69=""),"",VLOOKUP(E69,[1]Arbejdstider!$B$4:$AE$78,20,))</f>
        <v>0</v>
      </c>
      <c r="AK69" s="110">
        <f>IF(OR(E69=""),"",VLOOKUP(E69,[1]Arbejdstider!$B$4:$AE$78,21,))</f>
        <v>0</v>
      </c>
      <c r="AL69" s="115"/>
      <c r="AM69" s="115"/>
      <c r="AN69" s="115"/>
      <c r="AO69" s="115"/>
      <c r="AP69" s="115"/>
      <c r="AQ69" s="115"/>
      <c r="AR69" s="116"/>
      <c r="AS69" s="117"/>
      <c r="AT69" s="118">
        <f>IF(OR(E69=""),"",VLOOKUP(E69,[1]Arbejdstider!$B$4:$AE$78,28,))</f>
        <v>0</v>
      </c>
      <c r="AU69" s="113">
        <f>IF(OR(E69=""),"",VLOOKUP(E69,[1]Arbejdstider!$B$4:$AE$78,26,))</f>
        <v>0</v>
      </c>
      <c r="AV69" s="113">
        <f>IF(OR(E69=""),"",VLOOKUP(E69,[1]Arbejdstider!$B$4:$AE$78,27,))</f>
        <v>0</v>
      </c>
      <c r="AW69" s="119">
        <f t="shared" si="3"/>
        <v>0.34375</v>
      </c>
      <c r="AX69" s="120">
        <f>IF(OR($F69="",$G69=""),0,((IF($G69-MAX($F69,([1]Arbejdstider!$C$84/24))+($G69&lt;$F69)&lt;0,0,$G69-MAX($F69,([1]Arbejdstider!$C$84/24))+($G69&lt;$F69)))*24)-((IF(($G69-MAX($F69,([1]Arbejdstider!$D$84/24))+($G69&lt;$F69))&lt;0,0,($G69-MAX($F69,([1]Arbejdstider!$D$84/24))+($G69&lt;$F69)))))*24)</f>
        <v>3</v>
      </c>
      <c r="AY69" s="122">
        <f>IF(OR($F69="",$G69=""),0,((IF($G69-MAX($F69,([1]Arbejdstider!$C$85/24))+($G69&lt;$F69)&lt;0,0,$G69-MAX($F69,([1]Arbejdstider!$C$85/24))+($G69&lt;$F69)))*24)-((IF(($G69-MAX($F69,([1]Arbejdstider!$D$85/24))+($G69&lt;$F69))&lt;0,0,($G69-MAX($F69,([1]Arbejdstider!$D$85/24))+($G69&lt;$F69)))))*24)-IF(OR($AR69="",$AS69=""),0,((IF($AS69-MAX($AR69,([1]Arbejdstider!$C$85/24))+($AS69&lt;$AR69)&lt;0,0,$AS69-MAX($AR69,([1]Arbejdstider!$C$85/24))+($AS69&lt;$AR69)))*24)-((IF(($AS69-MAX($AR69,([1]Arbejdstider!$D$85/24))+($AS69&lt;$AR69))&lt;0,0,($AS69-MAX($AR69,([1]Arbejdstider!$D$85/24))+($AS69&lt;$AR69)))))*24)</f>
        <v>5.0000000000000009</v>
      </c>
      <c r="AZ69" s="122">
        <f>IFERROR(CEILING(IF(E69="","",IF(OR($F69=0,$G69=0),0,($G69&lt;=$F69)*(1-([1]Arbejdstider!$C$86/24)+([1]Arbejdstider!$D$86/24))*24+(MIN(([1]Arbejdstider!$D$86/24),$G69)-MIN(([1]Arbejdstider!$D$86/24),$F69)+MAX(([1]Arbejdstider!$C$86/24),$G69)-MAX(([1]Arbejdstider!$C$86/24),$F69))*24)-IF(OR($AR69=0,$AS69=0),0,($AS69&lt;=$AR69)*(1-([1]Arbejdstider!$C$86/24)+([1]Arbejdstider!$D$86/24))*24+(MIN(([1]Arbejdstider!$D$86/24),$AS69)-MIN(([1]Arbejdstider!$D$86/24),$AR69)+MAX(([1]Arbejdstider!$C$86/24),$AS69)-MAX(([1]Arbejdstider!$C$86/24),$AR69))*24)+IF(OR($H69=0,$I69=0),0,($I69&lt;=$H69)*(1-([1]Arbejdstider!$C$86/24)+([1]Arbejdstider!$D$86/24))*24+(MIN(([1]Arbejdstider!$D$86/24),$I69)-MIN(([1]Arbejdstider!$D$86/24),$H69)+MAX(([1]Arbejdstider!$C$86/24),$G69)-MAX(([1]Arbejdstider!$C$86/24),$H69))*24)),0.5),"")</f>
        <v>0.5</v>
      </c>
      <c r="BA69" s="122">
        <f t="shared" si="4"/>
        <v>0</v>
      </c>
      <c r="BB69" s="122">
        <f t="shared" si="5"/>
        <v>0</v>
      </c>
      <c r="BC69" s="122">
        <f t="shared" si="6"/>
        <v>0</v>
      </c>
      <c r="BD69" s="123"/>
      <c r="BE69" s="124"/>
      <c r="BF69" s="122">
        <f t="shared" si="7"/>
        <v>0</v>
      </c>
      <c r="BG69" s="122">
        <f t="shared" si="16"/>
        <v>0</v>
      </c>
      <c r="BH69" s="122">
        <f t="shared" si="8"/>
        <v>0</v>
      </c>
      <c r="BI69" s="121">
        <f t="shared" si="9"/>
        <v>0</v>
      </c>
      <c r="BJ69" s="122">
        <f t="shared" si="10"/>
        <v>0</v>
      </c>
      <c r="BK69" s="122">
        <f t="shared" si="11"/>
        <v>0</v>
      </c>
      <c r="BL69" s="121">
        <f t="shared" si="12"/>
        <v>8.25</v>
      </c>
      <c r="BM69" s="121">
        <f t="shared" si="13"/>
        <v>0</v>
      </c>
      <c r="BN69" s="121"/>
      <c r="BO69" s="136">
        <f>SUM(AW63:AW69)</f>
        <v>1.7083333333333335</v>
      </c>
      <c r="BP69" s="137">
        <f>IF(OR(F69=0,G69=0),0,IF(AND(WEEKDAY(C69,2)=5,G69&lt;F69,G69&gt;(6/24)),(G69-MAX(F69,(6/24))+(F69&gt;G69))*24-7,IF(WEEKDAY(C69,2)=6,(G69-MAX(F69,(6/24))+(F69&gt;G69))*24,IF(WEEKDAY(C69,2)=7,IF(F69&gt;G69,([1]Arbejdstider!H$87-F69)*24,IF(F69&lt;G69,(G69-F69)*24)),0))))</f>
        <v>0</v>
      </c>
      <c r="BQ69" s="137">
        <f>IF(OR(H69=0,I69=0),0,IF(AND(WEEKDAY(C69,2)=5,I69&lt;H69,I69&gt;(6/24)),(I69-MAX(H69,(6/24))+(H69&gt;I69))*24-7,IF(WEEKDAY(C69,2)=6,(I69-MAX(H69,(6/24))+(H69&gt;I69))*24,IF(WEEKDAY(C69,2)=7,IF(H69&gt;I69,([1]Arbejdstider!H$87-H69)*24,IF(H69&lt;I69,(I69-H69)*24)),""))))</f>
        <v>0</v>
      </c>
      <c r="BR69" s="137"/>
      <c r="BS69" s="137"/>
      <c r="BT69" s="142">
        <f>SUM(BO48:BO69)</f>
        <v>6.4375</v>
      </c>
      <c r="BU69" s="128">
        <f t="shared" si="14"/>
        <v>0</v>
      </c>
      <c r="BV69" s="129" t="str">
        <f t="shared" si="15"/>
        <v>Mandag</v>
      </c>
      <c r="CF69" s="140"/>
      <c r="CG69" s="140"/>
      <c r="CP69" s="141"/>
    </row>
    <row r="70" spans="2:94" s="130" customFormat="1" x14ac:dyDescent="0.2">
      <c r="B70" s="106">
        <f>B63+1</f>
        <v>6</v>
      </c>
      <c r="C70" s="107">
        <f t="shared" si="17"/>
        <v>43501</v>
      </c>
      <c r="D70" s="107" t="str">
        <f t="shared" si="18"/>
        <v>Tirsdag</v>
      </c>
      <c r="E70" s="108" t="s">
        <v>58</v>
      </c>
      <c r="F70" s="109">
        <f>IF(OR(E70=""),"",VLOOKUP(E70,[1]Arbejdstider!$B$4:$AE$78,2,))</f>
        <v>0.625</v>
      </c>
      <c r="G70" s="109">
        <f>IF(OR(E70=""),"",VLOOKUP(E70,[1]Arbejdstider!$B$4:$AE$78,3,))</f>
        <v>0.96875</v>
      </c>
      <c r="H70" s="109">
        <f>IF(OR(E70=""),"",VLOOKUP(E70,[1]Arbejdstider!$B$4:$AE$78,4,))</f>
        <v>0</v>
      </c>
      <c r="I70" s="109">
        <f>IF(OR(E70=""),"",VLOOKUP(E70,[1]Arbejdstider!$B$4:$AE$78,5,))</f>
        <v>0</v>
      </c>
      <c r="J70" s="110">
        <f>IF(OR(E70=""),"",VLOOKUP(E70,[1]Arbejdstider!$B$4:$AE$78,6,))</f>
        <v>0</v>
      </c>
      <c r="K70" s="110">
        <f>IF(OR(E70=""),"",VLOOKUP(E70,[1]Arbejdstider!$B$4:$AE$78,7,))</f>
        <v>0</v>
      </c>
      <c r="L70" s="111">
        <f>IF(OR(E70=""),"",VLOOKUP(E70,[1]Arbejdstider!$B$3:$AE$78,10,))</f>
        <v>0</v>
      </c>
      <c r="M70" s="111">
        <f>IF(OR(E70=""),"",VLOOKUP(E70,[1]Arbejdstider!$B$4:$AE$78,11,))</f>
        <v>0</v>
      </c>
      <c r="N70" s="109">
        <f>IF(OR(E70=""),"",VLOOKUP(E70,[1]Arbejdstider!$B$4:$AE$78,14,))</f>
        <v>0</v>
      </c>
      <c r="O70" s="109">
        <f>IF(OR(E70=""),"",VLOOKUP(E70,[1]Arbejdstider!$B$4:$AE$78,15,))</f>
        <v>0</v>
      </c>
      <c r="P70" s="109">
        <f>IF(OR(E70=""),"",VLOOKUP(E70,[1]Arbejdstider!$B$4:$AE$78,12,))</f>
        <v>0</v>
      </c>
      <c r="Q70" s="109">
        <f>IF(OR(E70=""),"",VLOOKUP(E70,[1]Arbejdstider!$B$4:$AE$78,13,))</f>
        <v>0</v>
      </c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>
        <f>IF(OR(E70=""),"",VLOOKUP(E70,[1]Arbejdstider!$B$4:$AE$78,16,))</f>
        <v>0.625</v>
      </c>
      <c r="AC70" s="112">
        <f>IF(OR(E70=""),"",VLOOKUP(E70,[1]Arbejdstider!$B$4:$AE$78,17,))</f>
        <v>0.96875</v>
      </c>
      <c r="AD70" s="112">
        <f>IF(OR(E70=""),"",VLOOKUP(E70,[1]Arbejdstider!$B$4:$AE$78,18,))</f>
        <v>0</v>
      </c>
      <c r="AE70" s="112">
        <f>IF(OR(E70=""),"",VLOOKUP(E70,[1]Arbejdstider!$B$4:$AE$78,19,))</f>
        <v>0</v>
      </c>
      <c r="AF70" s="113">
        <f>IF(OR(E70=""),"",VLOOKUP(E70,[1]Arbejdstider!$B$4:$AE$78,20,))</f>
        <v>0</v>
      </c>
      <c r="AG70" s="109">
        <f>IF(OR(E70=""),"",VLOOKUP(E70,[1]Arbejdstider!$B$4:$AE$78,21,))</f>
        <v>0</v>
      </c>
      <c r="AH70" s="109">
        <f>IF(OR(E70=""),"",VLOOKUP(E70,[1]Arbejdstider!$B$4:$AE$78,22,))</f>
        <v>0</v>
      </c>
      <c r="AI70" s="109">
        <f>IF(OR(E70=""),"",VLOOKUP(E70,[1]Arbejdstider!$B$4:$AE$78,23,))</f>
        <v>0</v>
      </c>
      <c r="AJ70" s="114">
        <f>IF(OR(E70=""),"",VLOOKUP(E70,[1]Arbejdstider!$B$4:$AE$78,20,))</f>
        <v>0</v>
      </c>
      <c r="AK70" s="110">
        <f>IF(OR(E70=""),"",VLOOKUP(E70,[1]Arbejdstider!$B$4:$AE$78,21,))</f>
        <v>0</v>
      </c>
      <c r="AL70" s="115"/>
      <c r="AM70" s="115"/>
      <c r="AN70" s="115"/>
      <c r="AO70" s="115"/>
      <c r="AP70" s="115"/>
      <c r="AQ70" s="115"/>
      <c r="AR70" s="116"/>
      <c r="AS70" s="117"/>
      <c r="AT70" s="118">
        <f>IF(OR(E70=""),"",VLOOKUP(E70,[1]Arbejdstider!$B$4:$AE$78,28,))</f>
        <v>0</v>
      </c>
      <c r="AU70" s="113">
        <f>IF(OR(E70=""),"",VLOOKUP(E70,[1]Arbejdstider!$B$4:$AE$78,26,))</f>
        <v>0</v>
      </c>
      <c r="AV70" s="113">
        <f>IF(OR(E70=""),"",VLOOKUP(E70,[1]Arbejdstider!$B$4:$AE$78,23,))</f>
        <v>0</v>
      </c>
      <c r="AW70" s="119">
        <f t="shared" si="3"/>
        <v>0.34375</v>
      </c>
      <c r="AX70" s="120">
        <f>IF(OR($F70="",$G70=""),0,((IF($G70-MAX($F70,([1]Arbejdstider!$C$84/24))+($G70&lt;$F70)&lt;0,0,$G70-MAX($F70,([1]Arbejdstider!$C$84/24))+($G70&lt;$F70)))*24)-((IF(($G70-MAX($F70,([1]Arbejdstider!$D$84/24))+($G70&lt;$F70))&lt;0,0,($G70-MAX($F70,([1]Arbejdstider!$D$84/24))+($G70&lt;$F70)))))*24)</f>
        <v>3</v>
      </c>
      <c r="AY70" s="121">
        <f>IF(OR($F70="",$G70=""),0,((IF($G70-MAX($F70,([1]Arbejdstider!$C$85/24))+($G70&lt;$F70)&lt;0,0,$G70-MAX($F70,([1]Arbejdstider!$C$85/24))+($G70&lt;$F70)))*24)-((IF(($G70-MAX($F70,([1]Arbejdstider!$D$85/24))+($G70&lt;$F70))&lt;0,0,($G70-MAX($F70,([1]Arbejdstider!$D$85/24))+($G70&lt;$F70)))))*24)-IF(OR($AR70="",$AS70=""),0,((IF($AS70-MAX($AR70,([1]Arbejdstider!$C$85/24))+($AS70&lt;$AR70)&lt;0,0,$AS70-MAX($AR70,([1]Arbejdstider!$C$85/24))+($AS70&lt;$AR70)))*24)-((IF(($AS70-MAX($AR70,([1]Arbejdstider!$D$85/24))+($AS70&lt;$AR70))&lt;0,0,($AS70-MAX($AR70,([1]Arbejdstider!$D$85/24))+($AS70&lt;$AR70)))))*24)</f>
        <v>5.0000000000000009</v>
      </c>
      <c r="AZ70" s="121">
        <f>IFERROR(CEILING(IF(E70="","",IF(OR($F70=0,$G70=0),0,($G70&lt;=$F70)*(1-([1]Arbejdstider!$C$86/24)+([1]Arbejdstider!$D$86/24))*24+(MIN(([1]Arbejdstider!$D$86/24),$G70)-MIN(([1]Arbejdstider!$D$86/24),$F70)+MAX(([1]Arbejdstider!$C$86/24),$G70)-MAX(([1]Arbejdstider!$C$86/24),$F70))*24)-IF(OR($AR70=0,$AS70=0),0,($AS70&lt;=$AR70)*(1-([1]Arbejdstider!$C$86/24)+([1]Arbejdstider!$D$86/24))*24+(MIN(([1]Arbejdstider!$D$86/24),$AS70)-MIN(([1]Arbejdstider!$D$86/24),$AR70)+MAX(([1]Arbejdstider!$C$86/24),$AS70)-MAX(([1]Arbejdstider!$C$86/24),$AR70))*24)+IF(OR($H70=0,$I70=0),0,($I70&lt;=$H70)*(1-([1]Arbejdstider!$C$86/24)+([1]Arbejdstider!$D$86/24))*24+(MIN(([1]Arbejdstider!$D$86/24),$I70)-MIN(([1]Arbejdstider!$D$86/24),$H70)+MAX(([1]Arbejdstider!$C$86/24),$G70)-MAX(([1]Arbejdstider!$C$86/24),$H70))*24)),0.5),"")</f>
        <v>0.5</v>
      </c>
      <c r="BA70" s="122">
        <f t="shared" si="4"/>
        <v>0</v>
      </c>
      <c r="BB70" s="122">
        <f t="shared" si="5"/>
        <v>0</v>
      </c>
      <c r="BC70" s="122">
        <f t="shared" si="6"/>
        <v>0</v>
      </c>
      <c r="BD70" s="123"/>
      <c r="BE70" s="124"/>
      <c r="BF70" s="122">
        <f t="shared" si="7"/>
        <v>0</v>
      </c>
      <c r="BG70" s="121">
        <f t="shared" si="16"/>
        <v>0</v>
      </c>
      <c r="BH70" s="121">
        <f t="shared" si="8"/>
        <v>0</v>
      </c>
      <c r="BI70" s="121">
        <f t="shared" si="9"/>
        <v>0</v>
      </c>
      <c r="BJ70" s="121">
        <f t="shared" si="10"/>
        <v>0</v>
      </c>
      <c r="BK70" s="121">
        <f t="shared" si="11"/>
        <v>0</v>
      </c>
      <c r="BL70" s="121">
        <f t="shared" si="12"/>
        <v>8.25</v>
      </c>
      <c r="BM70" s="121">
        <f t="shared" si="13"/>
        <v>0</v>
      </c>
      <c r="BN70" s="121"/>
      <c r="BO70" s="125"/>
      <c r="BP70" s="126">
        <f>IF(OR(F70=0,G70=0),0,IF(AND(WEEKDAY(C70,2)=5,G70&lt;F70,G70&gt;(6/24)),(G70-MAX(F70,(6/24))+(F70&gt;G70))*24-7,IF(WEEKDAY(C70,2)=6,(G70-MAX(F70,(6/24))+(F70&gt;G70))*24,IF(WEEKDAY(C70,2)=7,IF(F70&gt;G70,([1]Arbejdstider!H$87-F70)*24,IF(F70&lt;G70,(G70-F70)*24)),0))))</f>
        <v>0</v>
      </c>
      <c r="BQ70" s="126">
        <f>IF(OR(H70=0,I70=0),0,IF(AND(WEEKDAY(C70,2)=5,I70&lt;H70,I70&gt;(6/24)),(I70-MAX(H70,(6/24))+(H70&gt;I70))*24-7,IF(WEEKDAY(C70,2)=6,(I70-MAX(H70,(6/24))+(H70&gt;I70))*24,IF(WEEKDAY(C70,2)=7,IF(H70&gt;I70,([1]Arbejdstider!H$87-H70)*24,IF(H70&lt;I70,(I70-H70)*24)),""))))</f>
        <v>0</v>
      </c>
      <c r="BR70" s="126"/>
      <c r="BS70" s="126"/>
      <c r="BT70" s="127"/>
      <c r="BU70" s="128">
        <f t="shared" si="14"/>
        <v>6</v>
      </c>
      <c r="BV70" s="129" t="str">
        <f t="shared" si="15"/>
        <v>Tirsdag</v>
      </c>
      <c r="CF70" s="131"/>
      <c r="CG70" s="131"/>
      <c r="CP70" s="132"/>
    </row>
    <row r="71" spans="2:94" s="130" customFormat="1" x14ac:dyDescent="0.2">
      <c r="B71" s="106"/>
      <c r="C71" s="107">
        <f t="shared" si="17"/>
        <v>43502</v>
      </c>
      <c r="D71" s="107" t="str">
        <f t="shared" si="18"/>
        <v>Onsdag</v>
      </c>
      <c r="E71" s="108" t="s">
        <v>59</v>
      </c>
      <c r="F71" s="109">
        <f>IF(OR(E71=""),"",VLOOKUP(E71,[1]Arbejdstider!$B$4:$AE$78,2,))</f>
        <v>0.47916666666666669</v>
      </c>
      <c r="G71" s="109">
        <f>IF(OR(E71=""),"",VLOOKUP(E71,[1]Arbejdstider!$B$4:$AE$78,3,))</f>
        <v>0.8125</v>
      </c>
      <c r="H71" s="109">
        <f>IF(OR(E71=""),"",VLOOKUP(E71,[1]Arbejdstider!$B$4:$AE$78,4,))</f>
        <v>0</v>
      </c>
      <c r="I71" s="109">
        <f>IF(OR(E71=""),"",VLOOKUP(E71,[1]Arbejdstider!$B$4:$AE$78,5,))</f>
        <v>0</v>
      </c>
      <c r="J71" s="110">
        <f>IF(OR(E71=""),"",VLOOKUP(E71,[1]Arbejdstider!$B$4:$AE$78,6,))</f>
        <v>0</v>
      </c>
      <c r="K71" s="110">
        <f>IF(OR(E71=""),"",VLOOKUP(E71,[1]Arbejdstider!$B$4:$AE$78,7,))</f>
        <v>0</v>
      </c>
      <c r="L71" s="111">
        <f>IF(OR(E71=""),"",VLOOKUP(E71,[1]Arbejdstider!$B$3:$AE$78,10,))</f>
        <v>0</v>
      </c>
      <c r="M71" s="111">
        <f>IF(OR(E71=""),"",VLOOKUP(E71,[1]Arbejdstider!$B$4:$AE$78,11,))</f>
        <v>0</v>
      </c>
      <c r="N71" s="109">
        <f>IF(OR(E71=""),"",VLOOKUP(E71,[1]Arbejdstider!$B$4:$AE$78,14,))</f>
        <v>0</v>
      </c>
      <c r="O71" s="109">
        <f>IF(OR(E71=""),"",VLOOKUP(E71,[1]Arbejdstider!$B$4:$AE$78,15,))</f>
        <v>0</v>
      </c>
      <c r="P71" s="109">
        <f>IF(OR(E71=""),"",VLOOKUP(E71,[1]Arbejdstider!$B$4:$AE$78,12,))</f>
        <v>0</v>
      </c>
      <c r="Q71" s="109">
        <f>IF(OR(E71=""),"",VLOOKUP(E71,[1]Arbejdstider!$B$4:$AE$78,13,))</f>
        <v>0</v>
      </c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>
        <f>IF(OR(E71=""),"",VLOOKUP(E71,[1]Arbejdstider!$B$4:$AE$78,16,))</f>
        <v>0.47916666666666669</v>
      </c>
      <c r="AC71" s="112">
        <f>IF(OR(E71=""),"",VLOOKUP(E71,[1]Arbejdstider!$B$4:$AE$78,17,))</f>
        <v>0.8125</v>
      </c>
      <c r="AD71" s="112">
        <f>IF(OR(E71=""),"",VLOOKUP(E71,[1]Arbejdstider!$B$4:$AE$78,18,))</f>
        <v>0</v>
      </c>
      <c r="AE71" s="112">
        <f>IF(OR(E71=""),"",VLOOKUP(E71,[1]Arbejdstider!$B$4:$AE$78,19,))</f>
        <v>0</v>
      </c>
      <c r="AF71" s="113">
        <f>IF(OR(E71=""),"",VLOOKUP(E71,[1]Arbejdstider!$B$4:$AE$78,20,))</f>
        <v>0</v>
      </c>
      <c r="AG71" s="109">
        <f>IF(OR(E71=""),"",VLOOKUP(E71,[1]Arbejdstider!$B$4:$AE$78,21,))</f>
        <v>0</v>
      </c>
      <c r="AH71" s="109">
        <f>IF(OR(E71=""),"",VLOOKUP(E71,[1]Arbejdstider!$B$4:$AE$78,22,))</f>
        <v>0</v>
      </c>
      <c r="AI71" s="109">
        <f>IF(OR(E71=""),"",VLOOKUP(E71,[1]Arbejdstider!$B$4:$AE$78,23,))</f>
        <v>0</v>
      </c>
      <c r="AJ71" s="114">
        <f>IF(OR(E71=""),"",VLOOKUP(E71,[1]Arbejdstider!$B$4:$AE$78,20,))</f>
        <v>0</v>
      </c>
      <c r="AK71" s="110">
        <f>IF(OR(E71=""),"",VLOOKUP(E71,[1]Arbejdstider!$B$4:$AE$78,21,))</f>
        <v>0</v>
      </c>
      <c r="AL71" s="115"/>
      <c r="AM71" s="115"/>
      <c r="AN71" s="115"/>
      <c r="AO71" s="115"/>
      <c r="AP71" s="115"/>
      <c r="AQ71" s="115"/>
      <c r="AR71" s="116"/>
      <c r="AS71" s="117"/>
      <c r="AT71" s="118">
        <f>IF(OR(E71=""),"",VLOOKUP(E71,[1]Arbejdstider!$B$4:$AE$78,24,))</f>
        <v>0</v>
      </c>
      <c r="AU71" s="113">
        <f>IF(OR(E71=""),"",VLOOKUP(E71,[1]Arbejdstider!$B$4:$AE$78,26,))</f>
        <v>0</v>
      </c>
      <c r="AV71" s="113">
        <f>IF(OR(E71=""),"",VLOOKUP(E71,[1]Arbejdstider!$B$4:$AE$78,23,))</f>
        <v>0</v>
      </c>
      <c r="AW71" s="119">
        <f t="shared" ref="AW71:AW134" si="19">ROUND(IF((OR(F71="",G71="")),0,IF((G71&lt;F71),((G71-F71)*24)+24,(G71-F71)*24))+IF((OR(H71="",I71="")),0,IF((I71&lt;H71),((I71-H71)*24)+24,(I71-H71)*24))+IF((OR(N71="",O71="")),0,IF((O71&lt;N71),((O71-N71)*24)+24,(O71-N71)*24))-IF((OR(AL71="",AM71="")),0,IF((AM71&lt;AL71),((AM71-AL71)*24)+24,(AM71-AL71)*24))+IF((OR(AN71="",AO71="")),0,IF((AO71&lt;AN71),((AO71-AN71)*24)+24,(AO71-AN71)*24)),2)/24</f>
        <v>0.33333333333333331</v>
      </c>
      <c r="AX71" s="120">
        <f>IF(OR($F71="",$G71=""),0,((IF($G71-MAX($F71,([1]Arbejdstider!$C$84/24))+($G71&lt;$F71)&lt;0,0,$G71-MAX($F71,([1]Arbejdstider!$C$84/24))+($G71&lt;$F71)))*24)-((IF(($G71-MAX($F71,([1]Arbejdstider!$D$84/24))+($G71&lt;$F71))&lt;0,0,($G71-MAX($F71,([1]Arbejdstider!$D$84/24))+($G71&lt;$F71)))))*24)</f>
        <v>6.5</v>
      </c>
      <c r="AY71" s="121">
        <f>IF(OR($F71="",$G71=""),0,((IF($G71-MAX($F71,([1]Arbejdstider!$C$85/24))+($G71&lt;$F71)&lt;0,0,$G71-MAX($F71,([1]Arbejdstider!$C$85/24))+($G71&lt;$F71)))*24)-((IF(($G71-MAX($F71,([1]Arbejdstider!$D$85/24))+($G71&lt;$F71))&lt;0,0,($G71-MAX($F71,([1]Arbejdstider!$D$85/24))+($G71&lt;$F71)))))*24)-IF(OR($AR71="",$AS71=""),0,((IF($AS71-MAX($AR71,([1]Arbejdstider!$C$85/24))+($AS71&lt;$AR71)&lt;0,0,$AS71-MAX($AR71,([1]Arbejdstider!$C$85/24))+($AS71&lt;$AR71)))*24)-((IF(($AS71-MAX($AR71,([1]Arbejdstider!$D$85/24))+($AS71&lt;$AR71))&lt;0,0,($AS71-MAX($AR71,([1]Arbejdstider!$D$85/24))+($AS71&lt;$AR71)))))*24)</f>
        <v>1.5</v>
      </c>
      <c r="AZ71" s="121">
        <f>IFERROR(CEILING(IF(E71="","",IF(OR($F71=0,$G71=0),0,($G71&lt;=$F71)*(1-([1]Arbejdstider!$C$86/24)+([1]Arbejdstider!$D$86/24))*24+(MIN(([1]Arbejdstider!$D$86/24),$G71)-MIN(([1]Arbejdstider!$D$86/24),$F71)+MAX(([1]Arbejdstider!$C$86/24),$G71)-MAX(([1]Arbejdstider!$C$86/24),$F71))*24)-IF(OR($AR71=0,$AS71=0),0,($AS71&lt;=$AR71)*(1-([1]Arbejdstider!$C$86/24)+([1]Arbejdstider!$D$86/24))*24+(MIN(([1]Arbejdstider!$D$86/24),$AS71)-MIN(([1]Arbejdstider!$D$86/24),$AR71)+MAX(([1]Arbejdstider!$C$86/24),$AS71)-MAX(([1]Arbejdstider!$C$86/24),$AR71))*24)+IF(OR($H71=0,$I71=0),0,($I71&lt;=$H71)*(1-([1]Arbejdstider!$C$86/24)+([1]Arbejdstider!$D$86/24))*24+(MIN(([1]Arbejdstider!$D$86/24),$I71)-MIN(([1]Arbejdstider!$D$86/24),$H71)+MAX(([1]Arbejdstider!$C$86/24),$G71)-MAX(([1]Arbejdstider!$C$86/24),$H71))*24)),0.5),"")</f>
        <v>0</v>
      </c>
      <c r="BA71" s="122">
        <f t="shared" ref="BA71:BA134" si="20">+IF((OR(X71="",Y71="")),0,IF((Y71&lt;X71),((Y71-X71)*24)+24,(Y71-X71)*24))</f>
        <v>0</v>
      </c>
      <c r="BB71" s="122">
        <f t="shared" ref="BB71:BB134" si="21">+IF((OR(R71="",S71="")),0,IF((S71&lt;R71),((S71-R71)*24)+24,(S71-R71)*24))</f>
        <v>0</v>
      </c>
      <c r="BC71" s="122">
        <f t="shared" ref="BC71:BC134" si="22">+IF((OR(T71="",U71="")),0,IF((U71&lt;T71),((U71-T71)*24)+24,(U71-T71)*24))</f>
        <v>0</v>
      </c>
      <c r="BD71" s="123"/>
      <c r="BE71" s="124"/>
      <c r="BF71" s="122">
        <f t="shared" ref="BF71:BF134" si="23">IFERROR(CEILING(IF((OR(Z71="",AA71="")),0,IF((AA71&lt;Z71),((AA71-Z71)*24)+24,(AA71-Z71)*24)),0.5),"")</f>
        <v>0</v>
      </c>
      <c r="BG71" s="121">
        <f t="shared" si="16"/>
        <v>0</v>
      </c>
      <c r="BH71" s="121">
        <f t="shared" ref="BH71:BH134" si="24">IF((OR(N71="",O71="")),0,IF((O71&lt;N71),((O71-N71)*24)+24,(O71-N71)*24))</f>
        <v>0</v>
      </c>
      <c r="BI71" s="121">
        <f t="shared" ref="BI71:BI134" si="25">IFERROR(CEILING(IF((OR(P71="",Q71="")),0,IF((Q71&lt;P71),((Q71-P71)*24)+24,(Q71-P71)*24)),0.5),"")</f>
        <v>0</v>
      </c>
      <c r="BJ71" s="121">
        <f t="shared" ref="BJ71:BJ134" si="26">IF((OR(J71="",K71="")),0,IF((K71&lt;J71),((K71-J71)*24)+24,(K71-J71)*24))</f>
        <v>0</v>
      </c>
      <c r="BK71" s="121">
        <f t="shared" ref="BK71:BK102" si="27">IF((OR(L71="",M71="")),0,IF((M71&lt;L71),((M71-L71)*24)+24,(M71-L71)*24))</f>
        <v>0</v>
      </c>
      <c r="BL71" s="121">
        <f>ROUND(IF((OR(AB71="",AC71="")),0,IF((AC71&lt;AB71),((AC71-AB71)*24)+24,(AC71-AB71)*24))+IF((OR(AD71="",AE71="")),0,IF((AE71&lt;AD71),((AE71-AD71)*24)+24,(AE71-AD71)*24)),24)</f>
        <v>8</v>
      </c>
      <c r="BM71" s="121">
        <f t="shared" ref="BM71:BM134" si="28">IF((OR(AR71="",AS71="")),0,IF((AS71&lt;AR71),((AS71-AR71)*24)+24,(AS71-AR71)*24))</f>
        <v>0</v>
      </c>
      <c r="BN71" s="121"/>
      <c r="BO71" s="125"/>
      <c r="BP71" s="126">
        <f>IF(OR(F71=0,G71=0),0,IF(AND(WEEKDAY(C71,2)=5,G71&lt;F71,G71&gt;(6/24)),(G71-MAX(F71,(6/24))+(F71&gt;G71))*24-7,IF(WEEKDAY(C71,2)=6,(G71-MAX(F71,(6/24))+(F71&gt;G71))*24,IF(WEEKDAY(C71,2)=7,IF(F71&gt;G71,([1]Arbejdstider!H$87-F71)*24,IF(F71&lt;G71,(G71-F71)*24)),0))))</f>
        <v>0</v>
      </c>
      <c r="BQ71" s="126">
        <f>IF(OR(H71=0,I71=0),0,IF(AND(WEEKDAY(C71,2)=5,I71&lt;H71,I71&gt;(6/24)),(I71-MAX(H71,(6/24))+(H71&gt;I71))*24-7,IF(WEEKDAY(C71,2)=6,(I71-MAX(H71,(6/24))+(H71&gt;I71))*24,IF(WEEKDAY(C71,2)=7,IF(H71&gt;I71,([1]Arbejdstider!H$87-H71)*24,IF(H71&lt;I71,(I71-H71)*24)),""))))</f>
        <v>0</v>
      </c>
      <c r="BR71" s="126"/>
      <c r="BS71" s="126"/>
      <c r="BT71" s="127"/>
      <c r="BU71" s="128">
        <f t="shared" ref="BU71:BU134" si="29">B71</f>
        <v>0</v>
      </c>
      <c r="BV71" s="129" t="str">
        <f t="shared" ref="BV71:BV134" si="30">D71</f>
        <v>Onsdag</v>
      </c>
      <c r="CF71" s="131"/>
      <c r="CG71" s="131"/>
      <c r="CP71" s="132"/>
    </row>
    <row r="72" spans="2:94" s="130" customFormat="1" x14ac:dyDescent="0.2">
      <c r="B72" s="106"/>
      <c r="C72" s="107">
        <f t="shared" si="17"/>
        <v>43503</v>
      </c>
      <c r="D72" s="107" t="str">
        <f t="shared" si="18"/>
        <v>Torsdag</v>
      </c>
      <c r="E72" s="108" t="s">
        <v>53</v>
      </c>
      <c r="F72" s="109">
        <f>IF(OR(E72=""),"",VLOOKUP(E72,[1]Arbejdstider!$B$4:$AE$78,2,))</f>
        <v>0</v>
      </c>
      <c r="G72" s="109">
        <f>IF(OR(E72=""),"",VLOOKUP(E72,[1]Arbejdstider!$B$4:$AE$78,3,))</f>
        <v>0</v>
      </c>
      <c r="H72" s="109">
        <f>IF(OR(E72=""),"",VLOOKUP(E72,[1]Arbejdstider!$B$4:$AE$78,4,))</f>
        <v>0</v>
      </c>
      <c r="I72" s="109">
        <f>IF(OR(E72=""),"",VLOOKUP(E72,[1]Arbejdstider!$B$4:$AE$78,5,))</f>
        <v>0</v>
      </c>
      <c r="J72" s="110">
        <f>IF(OR(E72=""),"",VLOOKUP(E72,[1]Arbejdstider!$B$4:$AE$78,6,))</f>
        <v>0</v>
      </c>
      <c r="K72" s="110">
        <f>IF(OR(E72=""),"",VLOOKUP(E72,[1]Arbejdstider!$B$4:$AE$78,7,))</f>
        <v>0</v>
      </c>
      <c r="L72" s="111">
        <f>IF(OR(E72=""),"",VLOOKUP(E72,[1]Arbejdstider!$B$3:$AE$78,10,))</f>
        <v>0</v>
      </c>
      <c r="M72" s="111">
        <f>IF(OR(E72=""),"",VLOOKUP(E72,[1]Arbejdstider!$B$4:$AE$78,11,))</f>
        <v>0</v>
      </c>
      <c r="N72" s="109">
        <f>IF(OR(E72=""),"",VLOOKUP(E72,[1]Arbejdstider!$B$4:$AE$78,14,))</f>
        <v>0</v>
      </c>
      <c r="O72" s="109">
        <f>IF(OR(E72=""),"",VLOOKUP(E72,[1]Arbejdstider!$B$4:$AE$78,15,))</f>
        <v>0</v>
      </c>
      <c r="P72" s="109">
        <f>IF(OR(E72=""),"",VLOOKUP(E72,[1]Arbejdstider!$B$4:$AE$78,12,))</f>
        <v>0</v>
      </c>
      <c r="Q72" s="109">
        <f>IF(OR(E72=""),"",VLOOKUP(E72,[1]Arbejdstider!$B$4:$AE$78,13,))</f>
        <v>0</v>
      </c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>
        <f>IF(OR(E72=""),"",VLOOKUP(E72,[1]Arbejdstider!$B$4:$AE$78,16,))</f>
        <v>0</v>
      </c>
      <c r="AC72" s="112">
        <f>IF(OR(E72=""),"",VLOOKUP(E72,[1]Arbejdstider!$B$4:$AE$78,17,))</f>
        <v>0</v>
      </c>
      <c r="AD72" s="112">
        <f>IF(OR(E72=""),"",VLOOKUP(E72,[1]Arbejdstider!$B$4:$AE$78,18,))</f>
        <v>0</v>
      </c>
      <c r="AE72" s="112">
        <f>IF(OR(E72=""),"",VLOOKUP(E72,[1]Arbejdstider!$B$4:$AE$78,19,))</f>
        <v>0</v>
      </c>
      <c r="AF72" s="113">
        <f>IF(OR(E72=""),"",VLOOKUP(E72,[1]Arbejdstider!$B$4:$AE$78,20,))</f>
        <v>1</v>
      </c>
      <c r="AG72" s="109">
        <f>IF(OR(E72=""),"",VLOOKUP(E72,[1]Arbejdstider!$B$4:$AE$78,21,))</f>
        <v>1</v>
      </c>
      <c r="AH72" s="109">
        <f>IF(OR(E72=""),"",VLOOKUP(E72,[1]Arbejdstider!$B$4:$AE$78,22,))</f>
        <v>0</v>
      </c>
      <c r="AI72" s="109">
        <f>IF(OR(E72=""),"",VLOOKUP(E72,[1]Arbejdstider!$B$4:$AE$78,23,))</f>
        <v>0</v>
      </c>
      <c r="AJ72" s="114">
        <f>IF(OR(E72=""),"",VLOOKUP(E72,[1]Arbejdstider!$B$4:$AE$78,20,))</f>
        <v>1</v>
      </c>
      <c r="AK72" s="110">
        <f>IF(OR(E72=""),"",VLOOKUP(E72,[1]Arbejdstider!$B$4:$AE$78,21,))</f>
        <v>1</v>
      </c>
      <c r="AL72" s="115"/>
      <c r="AM72" s="115"/>
      <c r="AN72" s="115"/>
      <c r="AO72" s="115"/>
      <c r="AP72" s="115"/>
      <c r="AQ72" s="115"/>
      <c r="AR72" s="116"/>
      <c r="AS72" s="117"/>
      <c r="AT72" s="118">
        <f>IF(OR(E72=""),"",VLOOKUP(E72,[1]Arbejdstider!$B$4:$AE$78,24,))</f>
        <v>0</v>
      </c>
      <c r="AU72" s="113">
        <f>IF(OR(E72=""),"",VLOOKUP(E72,[1]Arbejdstider!$B$4:$AE$78,26,))</f>
        <v>0.25</v>
      </c>
      <c r="AV72" s="113">
        <f>IF(OR(E72=""),"",VLOOKUP(E72,[1]Arbejdstider!$B$4:$AE$78,23,))</f>
        <v>0</v>
      </c>
      <c r="AW72" s="119">
        <f t="shared" si="19"/>
        <v>0</v>
      </c>
      <c r="AX72" s="120">
        <f>IF(OR($F72="",$G72=""),0,((IF($G72-MAX($F72,([1]Arbejdstider!$C$84/24))+($G72&lt;$F72)&lt;0,0,$G72-MAX($F72,([1]Arbejdstider!$C$84/24))+($G72&lt;$F72)))*24)-((IF(($G72-MAX($F72,([1]Arbejdstider!$D$84/24))+($G72&lt;$F72))&lt;0,0,($G72-MAX($F72,([1]Arbejdstider!$D$84/24))+($G72&lt;$F72)))))*24)</f>
        <v>0</v>
      </c>
      <c r="AY72" s="121">
        <f>IF(OR($F72="",$G72=""),0,((IF($G72-MAX($F72,([1]Arbejdstider!$C$85/24))+($G72&lt;$F72)&lt;0,0,$G72-MAX($F72,([1]Arbejdstider!$C$85/24))+($G72&lt;$F72)))*24)-((IF(($G72-MAX($F72,([1]Arbejdstider!$D$85/24))+($G72&lt;$F72))&lt;0,0,($G72-MAX($F72,([1]Arbejdstider!$D$85/24))+($G72&lt;$F72)))))*24)-IF(OR($AR72="",$AS72=""),0,((IF($AS72-MAX($AR72,([1]Arbejdstider!$C$85/24))+($AS72&lt;$AR72)&lt;0,0,$AS72-MAX($AR72,([1]Arbejdstider!$C$85/24))+($AS72&lt;$AR72)))*24)-((IF(($AS72-MAX($AR72,([1]Arbejdstider!$D$85/24))+($AS72&lt;$AR72))&lt;0,0,($AS72-MAX($AR72,([1]Arbejdstider!$D$85/24))+($AS72&lt;$AR72)))))*24)</f>
        <v>0</v>
      </c>
      <c r="AZ72" s="121">
        <f>IFERROR(CEILING(IF(E72="","",IF(OR($F72=0,$G72=0),0,($G72&lt;=$F72)*(1-([1]Arbejdstider!$C$86/24)+([1]Arbejdstider!$D$86/24))*24+(MIN(([1]Arbejdstider!$D$86/24),$G72)-MIN(([1]Arbejdstider!$D$86/24),$F72)+MAX(([1]Arbejdstider!$C$86/24),$G72)-MAX(([1]Arbejdstider!$C$86/24),$F72))*24)-IF(OR($AR72=0,$AS72=0),0,($AS72&lt;=$AR72)*(1-([1]Arbejdstider!$C$86/24)+([1]Arbejdstider!$D$86/24))*24+(MIN(([1]Arbejdstider!$D$86/24),$AS72)-MIN(([1]Arbejdstider!$D$86/24),$AR72)+MAX(([1]Arbejdstider!$C$86/24),$AS72)-MAX(([1]Arbejdstider!$C$86/24),$AR72))*24)+IF(OR($H72=0,$I72=0),0,($I72&lt;=$H72)*(1-([1]Arbejdstider!$C$86/24)+([1]Arbejdstider!$D$86/24))*24+(MIN(([1]Arbejdstider!$D$86/24),$I72)-MIN(([1]Arbejdstider!$D$86/24),$H72)+MAX(([1]Arbejdstider!$C$86/24),$G72)-MAX(([1]Arbejdstider!$C$86/24),$H72))*24)),0.5),"")</f>
        <v>0</v>
      </c>
      <c r="BA72" s="122">
        <f t="shared" si="20"/>
        <v>0</v>
      </c>
      <c r="BB72" s="122">
        <f t="shared" si="21"/>
        <v>0</v>
      </c>
      <c r="BC72" s="122">
        <f t="shared" si="22"/>
        <v>0</v>
      </c>
      <c r="BD72" s="123"/>
      <c r="BE72" s="124"/>
      <c r="BF72" s="122">
        <f t="shared" si="23"/>
        <v>0</v>
      </c>
      <c r="BG72" s="121">
        <f t="shared" ref="BG72:BG135" si="31">IFERROR(CEILING(BP72+BQ72,0.5),"")</f>
        <v>0</v>
      </c>
      <c r="BH72" s="121">
        <f t="shared" si="24"/>
        <v>0</v>
      </c>
      <c r="BI72" s="121">
        <f t="shared" si="25"/>
        <v>0</v>
      </c>
      <c r="BJ72" s="121">
        <f t="shared" si="26"/>
        <v>0</v>
      </c>
      <c r="BK72" s="121">
        <f t="shared" si="27"/>
        <v>0</v>
      </c>
      <c r="BL72" s="121">
        <f t="shared" ref="BL72:BL135" si="32">ROUND(IF((OR(AB72="",AC72="")),0,IF((AC72&lt;AB72),((AC72-AB72)*24)+24,(AC72-AB72)*24))+IF((OR(AD72="",AE72="")),0,IF((AE72&lt;AD72),((AE72-AD72)*24)+24,(AE72-AD72)*24)),24)</f>
        <v>0</v>
      </c>
      <c r="BM72" s="121">
        <f t="shared" si="28"/>
        <v>0</v>
      </c>
      <c r="BN72" s="121"/>
      <c r="BO72" s="125"/>
      <c r="BP72" s="126">
        <f>IF(OR(F72=0,G72=0),0,IF(AND(WEEKDAY(C72,2)=5,G72&lt;F72,G72&gt;(6/24)),(G72-MAX(F72,(6/24))+(F72&gt;G72))*24-7,IF(WEEKDAY(C72,2)=6,(G72-MAX(F72,(6/24))+(F72&gt;G72))*24,IF(WEEKDAY(C72,2)=7,IF(F72&gt;G72,([1]Arbejdstider!H$87-F72)*24,IF(F72&lt;G72,(G72-F72)*24)),0))))</f>
        <v>0</v>
      </c>
      <c r="BQ72" s="126">
        <f>IF(OR(H72=0,I72=0),0,IF(AND(WEEKDAY(C72,2)=5,I72&lt;H72,I72&gt;(6/24)),(I72-MAX(H72,(6/24))+(H72&gt;I72))*24-7,IF(WEEKDAY(C72,2)=6,(I72-MAX(H72,(6/24))+(H72&gt;I72))*24,IF(WEEKDAY(C72,2)=7,IF(H72&gt;I72,([1]Arbejdstider!H$87-H72)*24,IF(H72&lt;I72,(I72-H72)*24)),""))))</f>
        <v>0</v>
      </c>
      <c r="BR72" s="126"/>
      <c r="BS72" s="126"/>
      <c r="BT72" s="127"/>
      <c r="BU72" s="128">
        <f t="shared" si="29"/>
        <v>0</v>
      </c>
      <c r="BV72" s="129" t="str">
        <f t="shared" si="30"/>
        <v>Torsdag</v>
      </c>
      <c r="CF72" s="131"/>
      <c r="CG72" s="131"/>
      <c r="CP72" s="132"/>
    </row>
    <row r="73" spans="2:94" s="130" customFormat="1" x14ac:dyDescent="0.2">
      <c r="B73" s="106"/>
      <c r="C73" s="107">
        <f t="shared" ref="C73:C136" si="33">C72+1</f>
        <v>43504</v>
      </c>
      <c r="D73" s="107" t="str">
        <f t="shared" ref="D73:D136" si="34">PROPER(TEXT(C73,"dddd"))</f>
        <v>Fredag</v>
      </c>
      <c r="E73" s="108" t="s">
        <v>50</v>
      </c>
      <c r="F73" s="109">
        <f>IF(OR(E73=""),"",VLOOKUP(E73,[1]Arbejdstider!$B$4:$AE$78,2,))</f>
        <v>0.29166666666666669</v>
      </c>
      <c r="G73" s="109">
        <f>IF(OR(E73=""),"",VLOOKUP(E73,[1]Arbejdstider!$B$4:$AE$78,3,))</f>
        <v>0.625</v>
      </c>
      <c r="H73" s="109">
        <f>IF(OR(E73=""),"",VLOOKUP(E73,[1]Arbejdstider!$B$4:$AE$78,4,))</f>
        <v>0.95833333333333337</v>
      </c>
      <c r="I73" s="109">
        <f>IF(OR(E73=""),"",VLOOKUP(E73,[1]Arbejdstider!$B$4:$AE$78,5,))</f>
        <v>0.30208333333333331</v>
      </c>
      <c r="J73" s="110">
        <f>IF(OR(E73=""),"",VLOOKUP(E73,[1]Arbejdstider!$B$4:$AE$78,6,))</f>
        <v>0</v>
      </c>
      <c r="K73" s="110">
        <f>IF(OR(E73=""),"",VLOOKUP(E73,[1]Arbejdstider!$B$4:$AE$78,7,))</f>
        <v>0</v>
      </c>
      <c r="L73" s="111">
        <f>IF(OR(E73=""),"",VLOOKUP(E73,[1]Arbejdstider!$B$3:$AE$78,10,))</f>
        <v>0</v>
      </c>
      <c r="M73" s="111">
        <f>IF(OR(E73=""),"",VLOOKUP(E73,[1]Arbejdstider!$B$4:$AE$78,11,))</f>
        <v>0</v>
      </c>
      <c r="N73" s="109">
        <f>IF(OR(E73=""),"",VLOOKUP(E73,[1]Arbejdstider!$B$4:$AE$78,14,))</f>
        <v>0</v>
      </c>
      <c r="O73" s="109">
        <f>IF(OR(E73=""),"",VLOOKUP(E73,[1]Arbejdstider!$B$4:$AE$78,15,))</f>
        <v>0</v>
      </c>
      <c r="P73" s="109">
        <f>IF(OR(E73=""),"",VLOOKUP(E73,[1]Arbejdstider!$B$4:$AE$78,12,))</f>
        <v>0</v>
      </c>
      <c r="Q73" s="109">
        <f>IF(OR(E73=""),"",VLOOKUP(E73,[1]Arbejdstider!$B$4:$AE$78,13,))</f>
        <v>0</v>
      </c>
      <c r="R73" s="112"/>
      <c r="S73" s="112"/>
      <c r="T73" s="112"/>
      <c r="U73" s="112"/>
      <c r="V73" s="112"/>
      <c r="W73" s="112"/>
      <c r="X73" s="112">
        <v>0.95833333333333337</v>
      </c>
      <c r="Y73" s="112">
        <v>0.29166666666666669</v>
      </c>
      <c r="Z73" s="112"/>
      <c r="AA73" s="112"/>
      <c r="AB73" s="112">
        <f>IF(OR(E73=""),"",VLOOKUP(E73,[1]Arbejdstider!$B$4:$AE$78,16,))</f>
        <v>0</v>
      </c>
      <c r="AC73" s="112">
        <f>IF(OR(E73=""),"",VLOOKUP(E73,[1]Arbejdstider!$B$4:$AE$78,17,))</f>
        <v>0</v>
      </c>
      <c r="AD73" s="112">
        <f>IF(OR(E73=""),"",VLOOKUP(E73,[1]Arbejdstider!$B$4:$AE$78,18,))</f>
        <v>0</v>
      </c>
      <c r="AE73" s="112">
        <f>IF(OR(E73=""),"",VLOOKUP(E73,[1]Arbejdstider!$B$4:$AE$78,19,))</f>
        <v>0</v>
      </c>
      <c r="AF73" s="113">
        <f>IF(OR(E73=""),"",VLOOKUP(E73,[1]Arbejdstider!$B$4:$AE$78,20,))</f>
        <v>1</v>
      </c>
      <c r="AG73" s="109">
        <f>IF(OR(E73=""),"",VLOOKUP(E73,[1]Arbejdstider!$B$4:$AE$78,21,))</f>
        <v>0.29166666666666669</v>
      </c>
      <c r="AH73" s="109">
        <f>IF(OR(E73=""),"",VLOOKUP(E73,[1]Arbejdstider!$B$4:$AE$78,22,))</f>
        <v>0.625</v>
      </c>
      <c r="AI73" s="109">
        <f>IF(OR(E73=""),"",VLOOKUP(E73,[1]Arbejdstider!$B$4:$AE$78,23,))</f>
        <v>0.95833333333333337</v>
      </c>
      <c r="AJ73" s="114">
        <f>IF(OR(E73=""),"",VLOOKUP(E73,[1]Arbejdstider!$B$4:$AE$78,20,))</f>
        <v>1</v>
      </c>
      <c r="AK73" s="110">
        <f>IF(OR(E73=""),"",VLOOKUP(E73,[1]Arbejdstider!$B$4:$AE$78,21,))</f>
        <v>0.29166666666666669</v>
      </c>
      <c r="AL73" s="115"/>
      <c r="AM73" s="115"/>
      <c r="AN73" s="115"/>
      <c r="AO73" s="115"/>
      <c r="AP73" s="115"/>
      <c r="AQ73" s="115"/>
      <c r="AR73" s="116"/>
      <c r="AS73" s="117"/>
      <c r="AT73" s="118">
        <f>IF(OR(E73=""),"",VLOOKUP(E73,[1]Arbejdstider!$B$4:$AE$78,24,))</f>
        <v>0.29166666666666674</v>
      </c>
      <c r="AU73" s="113">
        <f>IF(OR(E73=""),"",VLOOKUP(E73,[1]Arbejdstider!$B$4:$AE$78,26,))</f>
        <v>0.62500000000000011</v>
      </c>
      <c r="AV73" s="113">
        <f>IF(OR(E73=""),"",VLOOKUP(E73,[1]Arbejdstider!$B$4:$AE$78,23,))</f>
        <v>0.95833333333333337</v>
      </c>
      <c r="AW73" s="119">
        <f t="shared" si="19"/>
        <v>0.67708333333333337</v>
      </c>
      <c r="AX73" s="120">
        <f>IF(OR($F73="",$G73=""),0,((IF($G73-MAX($F73,([1]Arbejdstider!$C$84/24))+($G73&lt;$F73)&lt;0,0,$G73-MAX($F73,([1]Arbejdstider!$C$84/24))+($G73&lt;$F73)))*24)-((IF(($G73-MAX($F73,([1]Arbejdstider!$D$84/24))+($G73&lt;$F73))&lt;0,0,($G73-MAX($F73,([1]Arbejdstider!$D$84/24))+($G73&lt;$F73)))))*24)</f>
        <v>8</v>
      </c>
      <c r="AY73" s="121">
        <f>IF(OR($F73="",$G73=""),0,((IF($G73-MAX($F73,([1]Arbejdstider!$C$85/24))+($G73&lt;$F73)&lt;0,0,$G73-MAX($F73,([1]Arbejdstider!$C$85/24))+($G73&lt;$F73)))*24)-((IF(($G73-MAX($F73,([1]Arbejdstider!$D$85/24))+($G73&lt;$F73))&lt;0,0,($G73-MAX($F73,([1]Arbejdstider!$D$85/24))+($G73&lt;$F73)))))*24)-IF(OR($AR73="",$AS73=""),0,((IF($AS73-MAX($AR73,([1]Arbejdstider!$C$85/24))+($AS73&lt;$AR73)&lt;0,0,$AS73-MAX($AR73,([1]Arbejdstider!$C$85/24))+($AS73&lt;$AR73)))*24)-((IF(($AS73-MAX($AR73,([1]Arbejdstider!$D$85/24))+($AS73&lt;$AR73))&lt;0,0,($AS73-MAX($AR73,([1]Arbejdstider!$D$85/24))+($AS73&lt;$AR73)))))*24)</f>
        <v>0</v>
      </c>
      <c r="AZ73" s="121">
        <f>IFERROR(CEILING(IF(E73="","",IF(OR($F73=0,$G73=0),0,($G73&lt;=$F73)*(1-([1]Arbejdstider!$C$86/24)+([1]Arbejdstider!$D$86/24))*24+(MIN(([1]Arbejdstider!$D$86/24),$G73)-MIN(([1]Arbejdstider!$D$86/24),$F73)+MAX(([1]Arbejdstider!$C$86/24),$G73)-MAX(([1]Arbejdstider!$C$86/24),$F73))*24)-IF(OR($AR73=0,$AS73=0),0,($AS73&lt;=$AR73)*(1-([1]Arbejdstider!$C$86/24)+([1]Arbejdstider!$D$86/24))*24+(MIN(([1]Arbejdstider!$D$86/24),$AS73)-MIN(([1]Arbejdstider!$D$86/24),$AR73)+MAX(([1]Arbejdstider!$C$86/24),$AS73)-MAX(([1]Arbejdstider!$C$86/24),$AR73))*24)+IF(OR($H73=0,$I73=0),0,($I73&lt;=$H73)*(1-([1]Arbejdstider!$C$86/24)+([1]Arbejdstider!$D$86/24))*24+(MIN(([1]Arbejdstider!$D$86/24),$I73)-MIN(([1]Arbejdstider!$D$86/24),$H73)+MAX(([1]Arbejdstider!$C$86/24),$G73)-MAX(([1]Arbejdstider!$C$86/24),$H73))*24)),0.5),"")</f>
        <v>7</v>
      </c>
      <c r="BA73" s="122">
        <f t="shared" si="20"/>
        <v>8</v>
      </c>
      <c r="BB73" s="122">
        <f t="shared" si="21"/>
        <v>0</v>
      </c>
      <c r="BC73" s="122">
        <f t="shared" si="22"/>
        <v>0</v>
      </c>
      <c r="BD73" s="123"/>
      <c r="BE73" s="124"/>
      <c r="BF73" s="122">
        <f t="shared" si="23"/>
        <v>0</v>
      </c>
      <c r="BG73" s="121">
        <f t="shared" si="31"/>
        <v>1.5</v>
      </c>
      <c r="BH73" s="121">
        <f t="shared" si="24"/>
        <v>0</v>
      </c>
      <c r="BI73" s="121">
        <f t="shared" si="25"/>
        <v>0</v>
      </c>
      <c r="BJ73" s="121">
        <f t="shared" si="26"/>
        <v>0</v>
      </c>
      <c r="BK73" s="121">
        <f t="shared" si="27"/>
        <v>0</v>
      </c>
      <c r="BL73" s="121">
        <f t="shared" si="32"/>
        <v>0</v>
      </c>
      <c r="BM73" s="121">
        <f t="shared" si="28"/>
        <v>0</v>
      </c>
      <c r="BN73" s="121"/>
      <c r="BO73" s="125"/>
      <c r="BP73" s="126">
        <f>IF(OR(F73=0,G73=0),0,IF(AND(WEEKDAY(C73,2)=5,G73&lt;F73,G73&gt;(6/24)),(G73-MAX(F73,(6/24))+(F73&gt;G73))*24-7,IF(WEEKDAY(C73,2)=6,(G73-MAX(F73,(6/24))+(F73&gt;G73))*24,IF(WEEKDAY(C73,2)=7,IF(F73&gt;G73,([1]Arbejdstider!H$87-F73)*24,IF(F73&lt;G73,(G73-F73)*24)),0))))</f>
        <v>0</v>
      </c>
      <c r="BQ73" s="126">
        <f>IF(OR(H73=0,I73=0),0,IF(AND(WEEKDAY(C73,2)=5,I73&lt;H73,I73&gt;(6/24)),(I73-MAX(H73,(6/24))+(H73&gt;I73))*24-7,IF(WEEKDAY(C73,2)=6,(I73-MAX(H73,(6/24))+(H73&gt;I73))*24,IF(WEEKDAY(C73,2)=7,IF(H73&gt;I73,([1]Arbejdstider!H$87-H73)*24,IF(H73&lt;I73,(I73-H73)*24)),""))))</f>
        <v>1.25</v>
      </c>
      <c r="BR73" s="126"/>
      <c r="BS73" s="126"/>
      <c r="BT73" s="127"/>
      <c r="BU73" s="128">
        <f t="shared" si="29"/>
        <v>0</v>
      </c>
      <c r="BV73" s="129" t="str">
        <f t="shared" si="30"/>
        <v>Fredag</v>
      </c>
      <c r="CF73" s="131"/>
      <c r="CG73" s="131"/>
      <c r="CP73" s="132"/>
    </row>
    <row r="74" spans="2:94" s="130" customFormat="1" x14ac:dyDescent="0.2">
      <c r="B74" s="106"/>
      <c r="C74" s="107">
        <f t="shared" si="33"/>
        <v>43505</v>
      </c>
      <c r="D74" s="107" t="str">
        <f t="shared" si="34"/>
        <v>Lørdag</v>
      </c>
      <c r="E74" s="108" t="s">
        <v>49</v>
      </c>
      <c r="F74" s="109">
        <f>IF(OR(E74=""),"",VLOOKUP(E74,[1]Arbejdstider!$B$4:$AE$78,2,))</f>
        <v>0</v>
      </c>
      <c r="G74" s="109">
        <f>IF(OR(E74=""),"",VLOOKUP(E74,[1]Arbejdstider!$B$4:$AE$78,3,))</f>
        <v>0</v>
      </c>
      <c r="H74" s="109">
        <f>IF(OR(E74=""),"",VLOOKUP(E74,[1]Arbejdstider!$B$4:$AE$78,4,))</f>
        <v>0</v>
      </c>
      <c r="I74" s="109">
        <f>IF(OR(E74=""),"",VLOOKUP(E74,[1]Arbejdstider!$B$4:$AE$78,5,))</f>
        <v>0</v>
      </c>
      <c r="J74" s="110">
        <f>IF(OR(E74=""),"",VLOOKUP(E74,[1]Arbejdstider!$B$4:$AE$78,6,))</f>
        <v>0</v>
      </c>
      <c r="K74" s="110">
        <f>IF(OR(E74=""),"",VLOOKUP(E74,[1]Arbejdstider!$B$4:$AE$78,7,))</f>
        <v>0</v>
      </c>
      <c r="L74" s="111">
        <f>IF(OR(E74=""),"",VLOOKUP(E74,[1]Arbejdstider!$B$3:$AE$78,10,))</f>
        <v>0</v>
      </c>
      <c r="M74" s="111">
        <f>IF(OR(E74=""),"",VLOOKUP(E74,[1]Arbejdstider!$B$4:$AE$78,11,))</f>
        <v>0</v>
      </c>
      <c r="N74" s="109">
        <f>IF(OR(E74=""),"",VLOOKUP(E74,[1]Arbejdstider!$B$4:$AE$78,14,))</f>
        <v>0</v>
      </c>
      <c r="O74" s="109">
        <f>IF(OR(E74=""),"",VLOOKUP(E74,[1]Arbejdstider!$B$4:$AE$78,15,))</f>
        <v>0</v>
      </c>
      <c r="P74" s="109">
        <f>IF(OR(E74=""),"",VLOOKUP(E74,[1]Arbejdstider!$B$4:$AE$78,12,))</f>
        <v>0</v>
      </c>
      <c r="Q74" s="109">
        <f>IF(OR(E74=""),"",VLOOKUP(E74,[1]Arbejdstider!$B$4:$AE$78,13,))</f>
        <v>0</v>
      </c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>
        <f>IF(OR(E74=""),"",VLOOKUP(E74,[1]Arbejdstider!$B$4:$AE$78,16,))</f>
        <v>0</v>
      </c>
      <c r="AC74" s="112">
        <f>IF(OR(E74=""),"",VLOOKUP(E74,[1]Arbejdstider!$B$4:$AE$78,17,))</f>
        <v>0</v>
      </c>
      <c r="AD74" s="112">
        <f>IF(OR(E74=""),"",VLOOKUP(E74,[1]Arbejdstider!$B$4:$AE$78,18,))</f>
        <v>0</v>
      </c>
      <c r="AE74" s="112">
        <f>IF(OR(E74=""),"",VLOOKUP(E74,[1]Arbejdstider!$B$4:$AE$78,19,))</f>
        <v>0</v>
      </c>
      <c r="AF74" s="113">
        <f>IF(OR(E74=""),"",VLOOKUP(E74,[1]Arbejdstider!$B$4:$AE$78,20,))</f>
        <v>0.30208333333333331</v>
      </c>
      <c r="AG74" s="109">
        <f>IF(OR(E74=""),"",VLOOKUP(E74,[1]Arbejdstider!$B$4:$AE$78,21,))</f>
        <v>0.55208333333333337</v>
      </c>
      <c r="AH74" s="109">
        <f>IF(OR(E74=""),"",VLOOKUP(E74,[1]Arbejdstider!$B$4:$AE$78,22,))</f>
        <v>0.55208333333333337</v>
      </c>
      <c r="AI74" s="109">
        <f>IF(OR(E74=""),"",VLOOKUP(E74,[1]Arbejdstider!$B$4:$AE$78,23,))</f>
        <v>1</v>
      </c>
      <c r="AJ74" s="114">
        <f>IF(OR(E74=""),"",VLOOKUP(E74,[1]Arbejdstider!$B$4:$AE$78,20,))</f>
        <v>0.30208333333333331</v>
      </c>
      <c r="AK74" s="110">
        <f>IF(OR(E74=""),"",VLOOKUP(E74,[1]Arbejdstider!$B$4:$AE$78,21,))</f>
        <v>0.55208333333333337</v>
      </c>
      <c r="AL74" s="115"/>
      <c r="AM74" s="115"/>
      <c r="AN74" s="115"/>
      <c r="AO74" s="115"/>
      <c r="AP74" s="115"/>
      <c r="AQ74" s="115"/>
      <c r="AR74" s="116"/>
      <c r="AS74" s="117"/>
      <c r="AT74" s="118">
        <f>IF(OR(E74=""),"",VLOOKUP(E74,[1]Arbejdstider!$B$4:$AE$78,24,))</f>
        <v>0.25000000000000006</v>
      </c>
      <c r="AU74" s="113">
        <f>IF(OR(E74=""),"",VLOOKUP(E74,[1]Arbejdstider!$B$4:$AE$78,26,))</f>
        <v>0.69791666666666674</v>
      </c>
      <c r="AV74" s="113">
        <f>IF(OR(E74=""),"",VLOOKUP(E74,[1]Arbejdstider!$B$4:$AE$78,23,))</f>
        <v>1</v>
      </c>
      <c r="AW74" s="119">
        <f t="shared" si="19"/>
        <v>0</v>
      </c>
      <c r="AX74" s="120">
        <f>IF(OR($F74="",$G74=""),0,((IF($G74-MAX($F74,([1]Arbejdstider!$C$84/24))+($G74&lt;$F74)&lt;0,0,$G74-MAX($F74,([1]Arbejdstider!$C$84/24))+($G74&lt;$F74)))*24)-((IF(($G74-MAX($F74,([1]Arbejdstider!$D$84/24))+($G74&lt;$F74))&lt;0,0,($G74-MAX($F74,([1]Arbejdstider!$D$84/24))+($G74&lt;$F74)))))*24)</f>
        <v>0</v>
      </c>
      <c r="AY74" s="121">
        <f>IF(OR($F74="",$G74=""),0,((IF($G74-MAX($F74,([1]Arbejdstider!$C$85/24))+($G74&lt;$F74)&lt;0,0,$G74-MAX($F74,([1]Arbejdstider!$C$85/24))+($G74&lt;$F74)))*24)-((IF(($G74-MAX($F74,([1]Arbejdstider!$D$85/24))+($G74&lt;$F74))&lt;0,0,($G74-MAX($F74,([1]Arbejdstider!$D$85/24))+($G74&lt;$F74)))))*24)-IF(OR($AR74="",$AS74=""),0,((IF($AS74-MAX($AR74,([1]Arbejdstider!$C$85/24))+($AS74&lt;$AR74)&lt;0,0,$AS74-MAX($AR74,([1]Arbejdstider!$C$85/24))+($AS74&lt;$AR74)))*24)-((IF(($AS74-MAX($AR74,([1]Arbejdstider!$D$85/24))+($AS74&lt;$AR74))&lt;0,0,($AS74-MAX($AR74,([1]Arbejdstider!$D$85/24))+($AS74&lt;$AR74)))))*24)</f>
        <v>0</v>
      </c>
      <c r="AZ74" s="121">
        <f>IFERROR(CEILING(IF(E74="","",IF(OR($F74=0,$G74=0),0,($G74&lt;=$F74)*(1-([1]Arbejdstider!$C$86/24)+([1]Arbejdstider!$D$86/24))*24+(MIN(([1]Arbejdstider!$D$86/24),$G74)-MIN(([1]Arbejdstider!$D$86/24),$F74)+MAX(([1]Arbejdstider!$C$86/24),$G74)-MAX(([1]Arbejdstider!$C$86/24),$F74))*24)-IF(OR($AR74=0,$AS74=0),0,($AS74&lt;=$AR74)*(1-([1]Arbejdstider!$C$86/24)+([1]Arbejdstider!$D$86/24))*24+(MIN(([1]Arbejdstider!$D$86/24),$AS74)-MIN(([1]Arbejdstider!$D$86/24),$AR74)+MAX(([1]Arbejdstider!$C$86/24),$AS74)-MAX(([1]Arbejdstider!$C$86/24),$AR74))*24)+IF(OR($H74=0,$I74=0),0,($I74&lt;=$H74)*(1-([1]Arbejdstider!$C$86/24)+([1]Arbejdstider!$D$86/24))*24+(MIN(([1]Arbejdstider!$D$86/24),$I74)-MIN(([1]Arbejdstider!$D$86/24),$H74)+MAX(([1]Arbejdstider!$C$86/24),$G74)-MAX(([1]Arbejdstider!$C$86/24),$H74))*24)),0.5),"")</f>
        <v>0</v>
      </c>
      <c r="BA74" s="122">
        <f t="shared" si="20"/>
        <v>0</v>
      </c>
      <c r="BB74" s="122">
        <f t="shared" si="21"/>
        <v>0</v>
      </c>
      <c r="BC74" s="122">
        <f t="shared" si="22"/>
        <v>0</v>
      </c>
      <c r="BD74" s="123"/>
      <c r="BE74" s="124"/>
      <c r="BF74" s="122">
        <f t="shared" si="23"/>
        <v>0</v>
      </c>
      <c r="BG74" s="121">
        <f t="shared" si="31"/>
        <v>0</v>
      </c>
      <c r="BH74" s="121">
        <f t="shared" si="24"/>
        <v>0</v>
      </c>
      <c r="BI74" s="121">
        <f t="shared" si="25"/>
        <v>0</v>
      </c>
      <c r="BJ74" s="121">
        <f t="shared" si="26"/>
        <v>0</v>
      </c>
      <c r="BK74" s="121">
        <f t="shared" si="27"/>
        <v>0</v>
      </c>
      <c r="BL74" s="121">
        <f t="shared" si="32"/>
        <v>0</v>
      </c>
      <c r="BM74" s="121">
        <f t="shared" si="28"/>
        <v>0</v>
      </c>
      <c r="BN74" s="121"/>
      <c r="BO74" s="125"/>
      <c r="BP74" s="126">
        <f>IF(OR(F74=0,G74=0),0,IF(AND(WEEKDAY(C74,2)=5,G74&lt;F74,G74&gt;(6/24)),(G74-MAX(F74,(6/24))+(F74&gt;G74))*24-7,IF(WEEKDAY(C74,2)=6,(G74-MAX(F74,(6/24))+(F74&gt;G74))*24,IF(WEEKDAY(C74,2)=7,IF(F74&gt;G74,([1]Arbejdstider!H$87-F74)*24,IF(F74&lt;G74,(G74-F74)*24)),0))))</f>
        <v>0</v>
      </c>
      <c r="BQ74" s="126">
        <f>IF(OR(H74=0,I74=0),0,IF(AND(WEEKDAY(C74,2)=5,I74&lt;H74,I74&gt;(6/24)),(I74-MAX(H74,(6/24))+(H74&gt;I74))*24-7,IF(WEEKDAY(C74,2)=6,(I74-MAX(H74,(6/24))+(H74&gt;I74))*24,IF(WEEKDAY(C74,2)=7,IF(H74&gt;I74,([1]Arbejdstider!H$87-H74)*24,IF(H74&lt;I74,(I74-H74)*24)),""))))</f>
        <v>0</v>
      </c>
      <c r="BR74" s="126"/>
      <c r="BS74" s="126"/>
      <c r="BT74" s="127"/>
      <c r="BU74" s="128">
        <f t="shared" si="29"/>
        <v>0</v>
      </c>
      <c r="BV74" s="129" t="str">
        <f t="shared" si="30"/>
        <v>Lørdag</v>
      </c>
      <c r="CF74" s="131"/>
      <c r="CG74" s="131"/>
      <c r="CP74" s="132"/>
    </row>
    <row r="75" spans="2:94" s="130" customFormat="1" x14ac:dyDescent="0.2">
      <c r="B75" s="106"/>
      <c r="C75" s="107">
        <f t="shared" si="33"/>
        <v>43506</v>
      </c>
      <c r="D75" s="107" t="str">
        <f t="shared" si="34"/>
        <v>Søndag</v>
      </c>
      <c r="E75" s="108" t="s">
        <v>46</v>
      </c>
      <c r="F75" s="109">
        <f>IF(OR(E75=""),"",VLOOKUP(E75,[1]Arbejdstider!$B$4:$AE$78,2,))</f>
        <v>0</v>
      </c>
      <c r="G75" s="109">
        <f>IF(OR(E75=""),"",VLOOKUP(E75,[1]Arbejdstider!$B$4:$AE$78,3,))</f>
        <v>0</v>
      </c>
      <c r="H75" s="109">
        <f>IF(OR(E75=""),"",VLOOKUP(E75,[1]Arbejdstider!$B$4:$AE$78,4,))</f>
        <v>0</v>
      </c>
      <c r="I75" s="109">
        <f>IF(OR(E75=""),"",VLOOKUP(E75,[1]Arbejdstider!$B$4:$AE$78,5,))</f>
        <v>0</v>
      </c>
      <c r="J75" s="110">
        <f>IF(OR(E75=""),"",VLOOKUP(E75,[1]Arbejdstider!$B$4:$AE$78,6,))</f>
        <v>0</v>
      </c>
      <c r="K75" s="110">
        <f>IF(OR(E75=""),"",VLOOKUP(E75,[1]Arbejdstider!$B$4:$AE$78,7,))</f>
        <v>0</v>
      </c>
      <c r="L75" s="111">
        <f>IF(OR(E75=""),"",VLOOKUP(E75,[1]Arbejdstider!$B$3:$AE$78,10,))</f>
        <v>0</v>
      </c>
      <c r="M75" s="111">
        <f>IF(OR(E75=""),"",VLOOKUP(E75,[1]Arbejdstider!$B$4:$AE$78,11,))</f>
        <v>0</v>
      </c>
      <c r="N75" s="109">
        <f>IF(OR(E75=""),"",VLOOKUP(E75,[1]Arbejdstider!$B$4:$AE$78,14,))</f>
        <v>0</v>
      </c>
      <c r="O75" s="109">
        <f>IF(OR(E75=""),"",VLOOKUP(E75,[1]Arbejdstider!$B$4:$AE$78,15,))</f>
        <v>0</v>
      </c>
      <c r="P75" s="109">
        <f>IF(OR(E75=""),"",VLOOKUP(E75,[1]Arbejdstider!$B$4:$AE$78,12,))</f>
        <v>0</v>
      </c>
      <c r="Q75" s="109">
        <f>IF(OR(E75=""),"",VLOOKUP(E75,[1]Arbejdstider!$B$4:$AE$78,13,))</f>
        <v>0</v>
      </c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>
        <f>IF(OR(E75=""),"",VLOOKUP(E75,[1]Arbejdstider!$B$4:$AE$78,16,))</f>
        <v>0</v>
      </c>
      <c r="AC75" s="112">
        <f>IF(OR(E75=""),"",VLOOKUP(E75,[1]Arbejdstider!$B$4:$AE$78,17,))</f>
        <v>0</v>
      </c>
      <c r="AD75" s="112">
        <f>IF(OR(E75=""),"",VLOOKUP(E75,[1]Arbejdstider!$B$4:$AE$78,18,))</f>
        <v>0</v>
      </c>
      <c r="AE75" s="112">
        <f>IF(OR(E75=""),"",VLOOKUP(E75,[1]Arbejdstider!$B$4:$AE$78,19,))</f>
        <v>0</v>
      </c>
      <c r="AF75" s="113">
        <f>IF(OR(E75=""),"",VLOOKUP(E75,[1]Arbejdstider!$B$4:$AE$78,20,))</f>
        <v>1</v>
      </c>
      <c r="AG75" s="109">
        <f>IF(OR(E75=""),"",VLOOKUP(E75,[1]Arbejdstider!$B$4:$AE$78,21,))</f>
        <v>1</v>
      </c>
      <c r="AH75" s="109">
        <f>IF(OR(E75=""),"",VLOOKUP(E75,[1]Arbejdstider!$B$4:$AE$78,22,))</f>
        <v>0</v>
      </c>
      <c r="AI75" s="109">
        <f>IF(OR(E75=""),"",VLOOKUP(E75,[1]Arbejdstider!$B$4:$AE$78,23,))</f>
        <v>0</v>
      </c>
      <c r="AJ75" s="114">
        <f>IF(OR(E75=""),"",VLOOKUP(E75,[1]Arbejdstider!$B$4:$AE$78,20,))</f>
        <v>1</v>
      </c>
      <c r="AK75" s="110">
        <f>IF(OR(E75=""),"",VLOOKUP(E75,[1]Arbejdstider!$B$4:$AE$78,21,))</f>
        <v>1</v>
      </c>
      <c r="AL75" s="115"/>
      <c r="AM75" s="115"/>
      <c r="AN75" s="115"/>
      <c r="AO75" s="115"/>
      <c r="AP75" s="115"/>
      <c r="AQ75" s="115"/>
      <c r="AR75" s="116"/>
      <c r="AS75" s="117"/>
      <c r="AT75" s="118">
        <f>IF(OR(E75=""),"",VLOOKUP(E75,[1]Arbejdstider!$B$4:$AE$78,24,))</f>
        <v>0</v>
      </c>
      <c r="AU75" s="113">
        <f>IF(OR(E75=""),"",VLOOKUP(E75,[1]Arbejdstider!$B$4:$AE$78,26,))</f>
        <v>0.25</v>
      </c>
      <c r="AV75" s="113">
        <f>IF(OR(E75=""),"",VLOOKUP(E75,[1]Arbejdstider!$B$4:$AE$78,23,))</f>
        <v>0</v>
      </c>
      <c r="AW75" s="119">
        <f t="shared" si="19"/>
        <v>0</v>
      </c>
      <c r="AX75" s="120">
        <f>IF(OR($F75="",$G75=""),0,((IF($G75-MAX($F75,([1]Arbejdstider!$C$84/24))+($G75&lt;$F75)&lt;0,0,$G75-MAX($F75,([1]Arbejdstider!$C$84/24))+($G75&lt;$F75)))*24)-((IF(($G75-MAX($F75,([1]Arbejdstider!$D$84/24))+($G75&lt;$F75))&lt;0,0,($G75-MAX($F75,([1]Arbejdstider!$D$84/24))+($G75&lt;$F75)))))*24)</f>
        <v>0</v>
      </c>
      <c r="AY75" s="121">
        <f>IF(OR($F75="",$G75=""),0,((IF($G75-MAX($F75,([1]Arbejdstider!$C$85/24))+($G75&lt;$F75)&lt;0,0,$G75-MAX($F75,([1]Arbejdstider!$C$85/24))+($G75&lt;$F75)))*24)-((IF(($G75-MAX($F75,([1]Arbejdstider!$D$85/24))+($G75&lt;$F75))&lt;0,0,($G75-MAX($F75,([1]Arbejdstider!$D$85/24))+($G75&lt;$F75)))))*24)-IF(OR($AR75="",$AS75=""),0,((IF($AS75-MAX($AR75,([1]Arbejdstider!$C$85/24))+($AS75&lt;$AR75)&lt;0,0,$AS75-MAX($AR75,([1]Arbejdstider!$C$85/24))+($AS75&lt;$AR75)))*24)-((IF(($AS75-MAX($AR75,([1]Arbejdstider!$D$85/24))+($AS75&lt;$AR75))&lt;0,0,($AS75-MAX($AR75,([1]Arbejdstider!$D$85/24))+($AS75&lt;$AR75)))))*24)</f>
        <v>0</v>
      </c>
      <c r="AZ75" s="121">
        <f>IFERROR(CEILING(IF(E75="","",IF(OR($F75=0,$G75=0),0,($G75&lt;=$F75)*(1-([1]Arbejdstider!$C$86/24)+([1]Arbejdstider!$D$86/24))*24+(MIN(([1]Arbejdstider!$D$86/24),$G75)-MIN(([1]Arbejdstider!$D$86/24),$F75)+MAX(([1]Arbejdstider!$C$86/24),$G75)-MAX(([1]Arbejdstider!$C$86/24),$F75))*24)-IF(OR($AR75=0,$AS75=0),0,($AS75&lt;=$AR75)*(1-([1]Arbejdstider!$C$86/24)+([1]Arbejdstider!$D$86/24))*24+(MIN(([1]Arbejdstider!$D$86/24),$AS75)-MIN(([1]Arbejdstider!$D$86/24),$AR75)+MAX(([1]Arbejdstider!$C$86/24),$AS75)-MAX(([1]Arbejdstider!$C$86/24),$AR75))*24)+IF(OR($H75=0,$I75=0),0,($I75&lt;=$H75)*(1-([1]Arbejdstider!$C$86/24)+([1]Arbejdstider!$D$86/24))*24+(MIN(([1]Arbejdstider!$D$86/24),$I75)-MIN(([1]Arbejdstider!$D$86/24),$H75)+MAX(([1]Arbejdstider!$C$86/24),$G75)-MAX(([1]Arbejdstider!$C$86/24),$H75))*24)),0.5),"")</f>
        <v>0</v>
      </c>
      <c r="BA75" s="122">
        <f t="shared" si="20"/>
        <v>0</v>
      </c>
      <c r="BB75" s="122">
        <f t="shared" si="21"/>
        <v>0</v>
      </c>
      <c r="BC75" s="122">
        <f t="shared" si="22"/>
        <v>0</v>
      </c>
      <c r="BD75" s="123"/>
      <c r="BE75" s="124"/>
      <c r="BF75" s="122">
        <f t="shared" si="23"/>
        <v>0</v>
      </c>
      <c r="BG75" s="121">
        <f t="shared" si="31"/>
        <v>0</v>
      </c>
      <c r="BH75" s="121">
        <f t="shared" si="24"/>
        <v>0</v>
      </c>
      <c r="BI75" s="121">
        <f t="shared" si="25"/>
        <v>0</v>
      </c>
      <c r="BJ75" s="121">
        <f t="shared" si="26"/>
        <v>0</v>
      </c>
      <c r="BK75" s="121">
        <f t="shared" si="27"/>
        <v>0</v>
      </c>
      <c r="BL75" s="121">
        <f t="shared" si="32"/>
        <v>0</v>
      </c>
      <c r="BM75" s="121">
        <f t="shared" si="28"/>
        <v>0</v>
      </c>
      <c r="BN75" s="121"/>
      <c r="BO75" s="125"/>
      <c r="BP75" s="126">
        <f>IF(OR(F75=0,G75=0),0,IF(AND(WEEKDAY(C75,2)=5,G75&lt;F75,G75&gt;(6/24)),(G75-MAX(F75,(6/24))+(F75&gt;G75))*24-7,IF(WEEKDAY(C75,2)=6,(G75-MAX(F75,(6/24))+(F75&gt;G75))*24,IF(WEEKDAY(C75,2)=7,IF(F75&gt;G75,([1]Arbejdstider!H$87-F75)*24,IF(F75&lt;G75,(G75-F75)*24)),0))))</f>
        <v>0</v>
      </c>
      <c r="BQ75" s="126">
        <f>IF(OR(H75=0,I75=0),0,IF(AND(WEEKDAY(C75,2)=5,I75&lt;H75,I75&gt;(6/24)),(I75-MAX(H75,(6/24))+(H75&gt;I75))*24-7,IF(WEEKDAY(C75,2)=6,(I75-MAX(H75,(6/24))+(H75&gt;I75))*24,IF(WEEKDAY(C75,2)=7,IF(H75&gt;I75,([1]Arbejdstider!H$87-H75)*24,IF(H75&lt;I75,(I75-H75)*24)),""))))</f>
        <v>0</v>
      </c>
      <c r="BR75" s="126"/>
      <c r="BS75" s="126"/>
      <c r="BT75" s="127"/>
      <c r="BU75" s="128">
        <f t="shared" si="29"/>
        <v>0</v>
      </c>
      <c r="BV75" s="129" t="str">
        <f t="shared" si="30"/>
        <v>Søndag</v>
      </c>
      <c r="CF75" s="131"/>
      <c r="CG75" s="131"/>
      <c r="CP75" s="132"/>
    </row>
    <row r="76" spans="2:94" s="130" customFormat="1" x14ac:dyDescent="0.2">
      <c r="B76" s="106"/>
      <c r="C76" s="107">
        <f t="shared" si="33"/>
        <v>43507</v>
      </c>
      <c r="D76" s="107" t="str">
        <f t="shared" si="34"/>
        <v>Mandag</v>
      </c>
      <c r="E76" s="108" t="s">
        <v>46</v>
      </c>
      <c r="F76" s="109">
        <f>IF(OR(E76=""),"",VLOOKUP(E76,[1]Arbejdstider!$B$4:$AE$78,2,))</f>
        <v>0</v>
      </c>
      <c r="G76" s="109">
        <f>IF(OR(E76=""),"",VLOOKUP(E76,[1]Arbejdstider!$B$4:$AE$78,3,))</f>
        <v>0</v>
      </c>
      <c r="H76" s="109">
        <f>IF(OR(E76=""),"",VLOOKUP(E76,[1]Arbejdstider!$B$4:$AE$78,4,))</f>
        <v>0</v>
      </c>
      <c r="I76" s="109">
        <f>IF(OR(E76=""),"",VLOOKUP(E76,[1]Arbejdstider!$B$4:$AE$78,5,))</f>
        <v>0</v>
      </c>
      <c r="J76" s="110">
        <f>IF(OR(E76=""),"",VLOOKUP(E76,[1]Arbejdstider!$B$4:$AE$78,6,))</f>
        <v>0</v>
      </c>
      <c r="K76" s="110">
        <f>IF(OR(E76=""),"",VLOOKUP(E76,[1]Arbejdstider!$B$4:$AE$78,7,))</f>
        <v>0</v>
      </c>
      <c r="L76" s="111">
        <f>IF(OR(E76=""),"",VLOOKUP(E76,[1]Arbejdstider!$B$3:$AE$78,10,))</f>
        <v>0</v>
      </c>
      <c r="M76" s="111">
        <f>IF(OR(E76=""),"",VLOOKUP(E76,[1]Arbejdstider!$B$4:$AE$78,11,))</f>
        <v>0</v>
      </c>
      <c r="N76" s="109">
        <f>IF(OR(E76=""),"",VLOOKUP(E76,[1]Arbejdstider!$B$4:$AE$78,14,))</f>
        <v>0</v>
      </c>
      <c r="O76" s="109">
        <f>IF(OR(E76=""),"",VLOOKUP(E76,[1]Arbejdstider!$B$4:$AE$78,15,))</f>
        <v>0</v>
      </c>
      <c r="P76" s="109">
        <f>IF(OR(E76=""),"",VLOOKUP(E76,[1]Arbejdstider!$B$4:$AE$78,12,))</f>
        <v>0</v>
      </c>
      <c r="Q76" s="109">
        <f>IF(OR(E76=""),"",VLOOKUP(E76,[1]Arbejdstider!$B$4:$AE$78,13,))</f>
        <v>0</v>
      </c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>
        <f>IF(OR(E76=""),"",VLOOKUP(E76,[1]Arbejdstider!$B$4:$AE$78,16,))</f>
        <v>0</v>
      </c>
      <c r="AC76" s="112">
        <f>IF(OR(E76=""),"",VLOOKUP(E76,[1]Arbejdstider!$B$4:$AE$78,17,))</f>
        <v>0</v>
      </c>
      <c r="AD76" s="112">
        <f>IF(OR(E76=""),"",VLOOKUP(E76,[1]Arbejdstider!$B$4:$AE$78,18,))</f>
        <v>0</v>
      </c>
      <c r="AE76" s="112">
        <f>IF(OR(E76=""),"",VLOOKUP(E76,[1]Arbejdstider!$B$4:$AE$78,19,))</f>
        <v>0</v>
      </c>
      <c r="AF76" s="113">
        <f>IF(OR(E76=""),"",VLOOKUP(E76,[1]Arbejdstider!$B$4:$AE$78,20,))</f>
        <v>1</v>
      </c>
      <c r="AG76" s="109">
        <f>IF(OR(E76=""),"",VLOOKUP(E76,[1]Arbejdstider!$B$4:$AE$78,21,))</f>
        <v>1</v>
      </c>
      <c r="AH76" s="109">
        <f>IF(OR(E76=""),"",VLOOKUP(E76,[1]Arbejdstider!$B$4:$AE$78,22,))</f>
        <v>0</v>
      </c>
      <c r="AI76" s="109">
        <f>IF(OR(E76=""),"",VLOOKUP(E76,[1]Arbejdstider!$B$4:$AE$78,23,))</f>
        <v>0</v>
      </c>
      <c r="AJ76" s="114">
        <f>IF(OR(E76=""),"",VLOOKUP(E76,[1]Arbejdstider!$B$4:$AE$78,20,))</f>
        <v>1</v>
      </c>
      <c r="AK76" s="110">
        <f>IF(OR(E76=""),"",VLOOKUP(E76,[1]Arbejdstider!$B$4:$AE$78,21,))</f>
        <v>1</v>
      </c>
      <c r="AL76" s="115"/>
      <c r="AM76" s="115"/>
      <c r="AN76" s="115"/>
      <c r="AO76" s="115"/>
      <c r="AP76" s="115"/>
      <c r="AQ76" s="115"/>
      <c r="AR76" s="116"/>
      <c r="AS76" s="117"/>
      <c r="AT76" s="118">
        <f>IF(OR(E76=""),"",VLOOKUP(E76,[1]Arbejdstider!$B$4:$AE$78,24,))</f>
        <v>0</v>
      </c>
      <c r="AU76" s="113">
        <f>IF(OR(E76=""),"",VLOOKUP(E76,[1]Arbejdstider!$B$4:$AE$78,22,))</f>
        <v>0</v>
      </c>
      <c r="AV76" s="113">
        <f>IF(OR(E76=""),"",VLOOKUP(E76,[1]Arbejdstider!$B$4:$AE$78,23,))</f>
        <v>0</v>
      </c>
      <c r="AW76" s="119">
        <f t="shared" si="19"/>
        <v>0</v>
      </c>
      <c r="AX76" s="120">
        <f>IF(OR($F76="",$G76=""),0,((IF($G76-MAX($F76,([1]Arbejdstider!$C$84/24))+($G76&lt;$F76)&lt;0,0,$G76-MAX($F76,([1]Arbejdstider!$C$84/24))+($G76&lt;$F76)))*24)-((IF(($G76-MAX($F76,([1]Arbejdstider!$D$84/24))+($G76&lt;$F76))&lt;0,0,($G76-MAX($F76,([1]Arbejdstider!$D$84/24))+($G76&lt;$F76)))))*24)</f>
        <v>0</v>
      </c>
      <c r="AY76" s="121">
        <f>IF(OR($F76="",$G76=""),0,((IF($G76-MAX($F76,([1]Arbejdstider!$C$85/24))+($G76&lt;$F76)&lt;0,0,$G76-MAX($F76,([1]Arbejdstider!$C$85/24))+($G76&lt;$F76)))*24)-((IF(($G76-MAX($F76,([1]Arbejdstider!$D$85/24))+($G76&lt;$F76))&lt;0,0,($G76-MAX($F76,([1]Arbejdstider!$D$85/24))+($G76&lt;$F76)))))*24)-IF(OR($AR76="",$AS76=""),0,((IF($AS76-MAX($AR76,([1]Arbejdstider!$C$85/24))+($AS76&lt;$AR76)&lt;0,0,$AS76-MAX($AR76,([1]Arbejdstider!$C$85/24))+($AS76&lt;$AR76)))*24)-((IF(($AS76-MAX($AR76,([1]Arbejdstider!$D$85/24))+($AS76&lt;$AR76))&lt;0,0,($AS76-MAX($AR76,([1]Arbejdstider!$D$85/24))+($AS76&lt;$AR76)))))*24)</f>
        <v>0</v>
      </c>
      <c r="AZ76" s="121">
        <f>IFERROR(CEILING(IF(E76="","",IF(OR($F76=0,$G76=0),0,($G76&lt;=$F76)*(1-([1]Arbejdstider!$C$86/24)+([1]Arbejdstider!$D$86/24))*24+(MIN(([1]Arbejdstider!$D$86/24),$G76)-MIN(([1]Arbejdstider!$D$86/24),$F76)+MAX(([1]Arbejdstider!$C$86/24),$G76)-MAX(([1]Arbejdstider!$C$86/24),$F76))*24)-IF(OR($AR76=0,$AS76=0),0,($AS76&lt;=$AR76)*(1-([1]Arbejdstider!$C$86/24)+([1]Arbejdstider!$D$86/24))*24+(MIN(([1]Arbejdstider!$D$86/24),$AS76)-MIN(([1]Arbejdstider!$D$86/24),$AR76)+MAX(([1]Arbejdstider!$C$86/24),$AS76)-MAX(([1]Arbejdstider!$C$86/24),$AR76))*24)+IF(OR($H76=0,$I76=0),0,($I76&lt;=$H76)*(1-([1]Arbejdstider!$C$86/24)+([1]Arbejdstider!$D$86/24))*24+(MIN(([1]Arbejdstider!$D$86/24),$I76)-MIN(([1]Arbejdstider!$D$86/24),$H76)+MAX(([1]Arbejdstider!$C$86/24),$G76)-MAX(([1]Arbejdstider!$C$86/24),$H76))*24)),0.5),"")</f>
        <v>0</v>
      </c>
      <c r="BA76" s="122">
        <f t="shared" si="20"/>
        <v>0</v>
      </c>
      <c r="BB76" s="122">
        <f t="shared" si="21"/>
        <v>0</v>
      </c>
      <c r="BC76" s="122">
        <f t="shared" si="22"/>
        <v>0</v>
      </c>
      <c r="BD76" s="123"/>
      <c r="BE76" s="124"/>
      <c r="BF76" s="122">
        <f t="shared" si="23"/>
        <v>0</v>
      </c>
      <c r="BG76" s="121">
        <f t="shared" si="31"/>
        <v>0</v>
      </c>
      <c r="BH76" s="121">
        <f t="shared" si="24"/>
        <v>0</v>
      </c>
      <c r="BI76" s="121">
        <f t="shared" si="25"/>
        <v>0</v>
      </c>
      <c r="BJ76" s="121">
        <f t="shared" si="26"/>
        <v>0</v>
      </c>
      <c r="BK76" s="121">
        <f t="shared" si="27"/>
        <v>0</v>
      </c>
      <c r="BL76" s="121">
        <f t="shared" si="32"/>
        <v>0</v>
      </c>
      <c r="BM76" s="121">
        <f t="shared" si="28"/>
        <v>0</v>
      </c>
      <c r="BN76" s="121"/>
      <c r="BO76" s="125">
        <f>SUM(AW70:AW76)</f>
        <v>1.3541666666666665</v>
      </c>
      <c r="BP76" s="126">
        <f>IF(OR(F76=0,G76=0),0,IF(AND(WEEKDAY(C76,2)=5,G76&lt;F76,G76&gt;(6/24)),(G76-MAX(F76,(6/24))+(F76&gt;G76))*24-7,IF(WEEKDAY(C76,2)=6,(G76-MAX(F76,(6/24))+(F76&gt;G76))*24,IF(WEEKDAY(C76,2)=7,IF(F76&gt;G76,([1]Arbejdstider!H$87-F76)*24,IF(F76&lt;G76,(G76-F76)*24)),0))))</f>
        <v>0</v>
      </c>
      <c r="BQ76" s="126">
        <f>IF(OR(H76=0,I76=0),0,IF(AND(WEEKDAY(C76,2)=5,I76&lt;H76,I76&gt;(6/24)),(I76-MAX(H76,(6/24))+(H76&gt;I76))*24-7,IF(WEEKDAY(C76,2)=6,(I76-MAX(H76,(6/24))+(H76&gt;I76))*24,IF(WEEKDAY(C76,2)=7,IF(H76&gt;I76,([1]Arbejdstider!H$87-H76)*24,IF(H76&lt;I76,(I76-H76)*24)),""))))</f>
        <v>0</v>
      </c>
      <c r="BR76" s="126"/>
      <c r="BS76" s="126"/>
      <c r="BT76" s="127"/>
      <c r="BU76" s="128">
        <f t="shared" si="29"/>
        <v>0</v>
      </c>
      <c r="BV76" s="129" t="str">
        <f t="shared" si="30"/>
        <v>Mandag</v>
      </c>
      <c r="CF76" s="131"/>
      <c r="CG76" s="131"/>
      <c r="CP76" s="132"/>
    </row>
    <row r="77" spans="2:94" s="130" customFormat="1" x14ac:dyDescent="0.2">
      <c r="B77" s="106">
        <f>B70+1</f>
        <v>7</v>
      </c>
      <c r="C77" s="107">
        <f t="shared" si="33"/>
        <v>43508</v>
      </c>
      <c r="D77" s="107" t="str">
        <f t="shared" si="34"/>
        <v>Tirsdag</v>
      </c>
      <c r="E77" s="108" t="s">
        <v>60</v>
      </c>
      <c r="F77" s="109">
        <f>IF(OR(E77=""),"",VLOOKUP(E77,[1]Arbejdstider!$B$4:$AE$78,2,))</f>
        <v>0.29166666666666669</v>
      </c>
      <c r="G77" s="109">
        <f>IF(OR(E77=""),"",VLOOKUP(E77,[1]Arbejdstider!$B$4:$AE$78,3,))</f>
        <v>0.63541666666666663</v>
      </c>
      <c r="H77" s="109">
        <f>IF(OR(E77=""),"",VLOOKUP(E77,[1]Arbejdstider!$B$4:$AE$78,4,))</f>
        <v>0</v>
      </c>
      <c r="I77" s="109">
        <f>IF(OR(E77=""),"",VLOOKUP(E77,[1]Arbejdstider!$B$4:$AE$78,5,))</f>
        <v>0</v>
      </c>
      <c r="J77" s="110">
        <f>IF(OR(E77=""),"",VLOOKUP(E77,[1]Arbejdstider!$B$4:$AE$78,6,))</f>
        <v>0.29166666666666669</v>
      </c>
      <c r="K77" s="110">
        <f>IF(OR(E77=""),"",VLOOKUP(E77,[1]Arbejdstider!$B$4:$AE$78,7,))</f>
        <v>0.6</v>
      </c>
      <c r="L77" s="111">
        <f>IF(OR(E77=""),"",VLOOKUP(E77,[1]Arbejdstider!$B$3:$AE$78,10,))</f>
        <v>0</v>
      </c>
      <c r="M77" s="111">
        <f>IF(OR(E77=""),"",VLOOKUP(E77,[1]Arbejdstider!$B$4:$AE$78,11,))</f>
        <v>0</v>
      </c>
      <c r="N77" s="109">
        <f>IF(OR(E77=""),"",VLOOKUP(E77,[1]Arbejdstider!$B$4:$AE$78,14,))</f>
        <v>0</v>
      </c>
      <c r="O77" s="109">
        <f>IF(OR(E77=""),"",VLOOKUP(E77,[1]Arbejdstider!$B$4:$AE$78,15,))</f>
        <v>0</v>
      </c>
      <c r="P77" s="109">
        <f>IF(OR(E77=""),"",VLOOKUP(E77,[1]Arbejdstider!$B$4:$AE$78,12,))</f>
        <v>0</v>
      </c>
      <c r="Q77" s="109">
        <f>IF(OR(E77=""),"",VLOOKUP(E77,[1]Arbejdstider!$B$4:$AE$78,13,))</f>
        <v>0</v>
      </c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>
        <f>IF(OR(E77=""),"",VLOOKUP(E77,[1]Arbejdstider!$B$4:$AE$78,16,))</f>
        <v>0</v>
      </c>
      <c r="AC77" s="112">
        <f>IF(OR(E77=""),"",VLOOKUP(E77,[1]Arbejdstider!$B$4:$AE$78,17,))</f>
        <v>0</v>
      </c>
      <c r="AD77" s="112">
        <f>IF(OR(E77=""),"",VLOOKUP(E77,[1]Arbejdstider!$B$4:$AE$78,18,))</f>
        <v>0</v>
      </c>
      <c r="AE77" s="112">
        <f>IF(OR(E77=""),"",VLOOKUP(E77,[1]Arbejdstider!$B$4:$AE$78,19,))</f>
        <v>0</v>
      </c>
      <c r="AF77" s="113">
        <f>IF(OR(E77=""),"",VLOOKUP(E77,[1]Arbejdstider!$B$4:$AE$78,20,))</f>
        <v>1</v>
      </c>
      <c r="AG77" s="109">
        <f>IF(OR(E77=""),"",VLOOKUP(E77,[1]Arbejdstider!$B$4:$AE$78,21,))</f>
        <v>1</v>
      </c>
      <c r="AH77" s="109">
        <f>IF(OR(E77=""),"",VLOOKUP(E77,[1]Arbejdstider!$B$4:$AE$78,22,))</f>
        <v>0</v>
      </c>
      <c r="AI77" s="109">
        <f>IF(OR(E77=""),"",VLOOKUP(E77,[1]Arbejdstider!$B$4:$AE$78,23,))</f>
        <v>0</v>
      </c>
      <c r="AJ77" s="114">
        <f>IF(OR(E77=""),"",VLOOKUP(E77,[1]Arbejdstider!$B$4:$AE$78,20,))</f>
        <v>1</v>
      </c>
      <c r="AK77" s="110">
        <f>IF(OR(E77=""),"",VLOOKUP(E77,[1]Arbejdstider!$B$4:$AE$78,21,))</f>
        <v>1</v>
      </c>
      <c r="AL77" s="115"/>
      <c r="AM77" s="115"/>
      <c r="AN77" s="115"/>
      <c r="AO77" s="115"/>
      <c r="AP77" s="115"/>
      <c r="AQ77" s="115"/>
      <c r="AR77" s="116"/>
      <c r="AS77" s="117"/>
      <c r="AT77" s="118">
        <f>IF(OR(E77=""),"",VLOOKUP(E77,[1]Arbejdstider!$B$4:$AE$78,24,))</f>
        <v>0</v>
      </c>
      <c r="AU77" s="113">
        <f>IF(OR(E77=""),"",VLOOKUP(E77,[1]Arbejdstider!$B$4:$AE$78,22,))</f>
        <v>0</v>
      </c>
      <c r="AV77" s="113">
        <f>IF(OR(E77=""),"",VLOOKUP(E77,[1]Arbejdstider!$B$4:$AE$78,23,))</f>
        <v>0</v>
      </c>
      <c r="AW77" s="119">
        <f t="shared" si="19"/>
        <v>0.34375</v>
      </c>
      <c r="AX77" s="120">
        <f>IF(OR($F77="",$G77=""),0,((IF($G77-MAX($F77,([1]Arbejdstider!$C$84/24))+($G77&lt;$F77)&lt;0,0,$G77-MAX($F77,([1]Arbejdstider!$C$84/24))+($G77&lt;$F77)))*24)-((IF(($G77-MAX($F77,([1]Arbejdstider!$D$84/24))+($G77&lt;$F77))&lt;0,0,($G77-MAX($F77,([1]Arbejdstider!$D$84/24))+($G77&lt;$F77)))))*24)</f>
        <v>8.2499999999999982</v>
      </c>
      <c r="AY77" s="121">
        <f>IF(OR($F77="",$G77=""),0,((IF($G77-MAX($F77,([1]Arbejdstider!$C$85/24))+($G77&lt;$F77)&lt;0,0,$G77-MAX($F77,([1]Arbejdstider!$C$85/24))+($G77&lt;$F77)))*24)-((IF(($G77-MAX($F77,([1]Arbejdstider!$D$85/24))+($G77&lt;$F77))&lt;0,0,($G77-MAX($F77,([1]Arbejdstider!$D$85/24))+($G77&lt;$F77)))))*24)-IF(OR($AR77="",$AS77=""),0,((IF($AS77-MAX($AR77,([1]Arbejdstider!$C$85/24))+($AS77&lt;$AR77)&lt;0,0,$AS77-MAX($AR77,([1]Arbejdstider!$C$85/24))+($AS77&lt;$AR77)))*24)-((IF(($AS77-MAX($AR77,([1]Arbejdstider!$D$85/24))+($AS77&lt;$AR77))&lt;0,0,($AS77-MAX($AR77,([1]Arbejdstider!$D$85/24))+($AS77&lt;$AR77)))))*24)</f>
        <v>0</v>
      </c>
      <c r="AZ77" s="121">
        <f>IFERROR(CEILING(IF(E77="","",IF(OR($F77=0,$G77=0),0,($G77&lt;=$F77)*(1-([1]Arbejdstider!$C$86/24)+([1]Arbejdstider!$D$86/24))*24+(MIN(([1]Arbejdstider!$D$86/24),$G77)-MIN(([1]Arbejdstider!$D$86/24),$F77)+MAX(([1]Arbejdstider!$C$86/24),$G77)-MAX(([1]Arbejdstider!$C$86/24),$F77))*24)-IF(OR($AR77=0,$AS77=0),0,($AS77&lt;=$AR77)*(1-([1]Arbejdstider!$C$86/24)+([1]Arbejdstider!$D$86/24))*24+(MIN(([1]Arbejdstider!$D$86/24),$AS77)-MIN(([1]Arbejdstider!$D$86/24),$AR77)+MAX(([1]Arbejdstider!$C$86/24),$AS77)-MAX(([1]Arbejdstider!$C$86/24),$AR77))*24)+IF(OR($H77=0,$I77=0),0,($I77&lt;=$H77)*(1-([1]Arbejdstider!$C$86/24)+([1]Arbejdstider!$D$86/24))*24+(MIN(([1]Arbejdstider!$D$86/24),$I77)-MIN(([1]Arbejdstider!$D$86/24),$H77)+MAX(([1]Arbejdstider!$C$86/24),$G77)-MAX(([1]Arbejdstider!$C$86/24),$H77))*24)),0.5),"")</f>
        <v>0</v>
      </c>
      <c r="BA77" s="122">
        <f t="shared" si="20"/>
        <v>0</v>
      </c>
      <c r="BB77" s="122">
        <f t="shared" si="21"/>
        <v>0</v>
      </c>
      <c r="BC77" s="122">
        <f t="shared" si="22"/>
        <v>0</v>
      </c>
      <c r="BD77" s="123"/>
      <c r="BE77" s="124"/>
      <c r="BF77" s="122">
        <f t="shared" si="23"/>
        <v>0</v>
      </c>
      <c r="BG77" s="121">
        <f t="shared" si="31"/>
        <v>0</v>
      </c>
      <c r="BH77" s="121">
        <f t="shared" si="24"/>
        <v>0</v>
      </c>
      <c r="BI77" s="121">
        <f t="shared" si="25"/>
        <v>0</v>
      </c>
      <c r="BJ77" s="121">
        <f t="shared" si="26"/>
        <v>7.3999999999999986</v>
      </c>
      <c r="BK77" s="121">
        <f t="shared" si="27"/>
        <v>0</v>
      </c>
      <c r="BL77" s="121">
        <f t="shared" si="32"/>
        <v>0</v>
      </c>
      <c r="BM77" s="121">
        <f t="shared" si="28"/>
        <v>0</v>
      </c>
      <c r="BN77" s="121"/>
      <c r="BO77" s="125"/>
      <c r="BP77" s="126">
        <f>IF(OR(F77=0,G77=0),0,IF(AND(WEEKDAY(C77,2)=5,G77&lt;F77,G77&gt;(6/24)),(G77-MAX(F77,(6/24))+(F77&gt;G77))*24-7,IF(WEEKDAY(C77,2)=6,(G77-MAX(F77,(6/24))+(F77&gt;G77))*24,IF(WEEKDAY(C77,2)=7,IF(F77&gt;G77,([1]Arbejdstider!H$87-F77)*24,IF(F77&lt;G77,(G77-F77)*24)),0))))</f>
        <v>0</v>
      </c>
      <c r="BQ77" s="126">
        <f>IF(OR(H77=0,I77=0),0,IF(AND(WEEKDAY(C77,2)=5,I77&lt;H77,I77&gt;(6/24)),(I77-MAX(H77,(6/24))+(H77&gt;I77))*24-7,IF(WEEKDAY(C77,2)=6,(I77-MAX(H77,(6/24))+(H77&gt;I77))*24,IF(WEEKDAY(C77,2)=7,IF(H77&gt;I77,([1]Arbejdstider!H$87-H77)*24,IF(H77&lt;I77,(I77-H77)*24)),""))))</f>
        <v>0</v>
      </c>
      <c r="BR77" s="126"/>
      <c r="BS77" s="126"/>
      <c r="BT77" s="127"/>
      <c r="BU77" s="128">
        <f t="shared" si="29"/>
        <v>7</v>
      </c>
      <c r="BV77" s="129" t="str">
        <f t="shared" si="30"/>
        <v>Tirsdag</v>
      </c>
      <c r="CF77" s="131"/>
      <c r="CG77" s="131"/>
      <c r="CP77" s="132"/>
    </row>
    <row r="78" spans="2:94" s="130" customFormat="1" x14ac:dyDescent="0.2">
      <c r="B78" s="106"/>
      <c r="C78" s="107">
        <f t="shared" si="33"/>
        <v>43509</v>
      </c>
      <c r="D78" s="107" t="str">
        <f t="shared" si="34"/>
        <v>Onsdag</v>
      </c>
      <c r="E78" s="108" t="s">
        <v>60</v>
      </c>
      <c r="F78" s="109">
        <f>IF(OR(E78=""),"",VLOOKUP(E78,[1]Arbejdstider!$B$4:$AE$78,2,))</f>
        <v>0.29166666666666669</v>
      </c>
      <c r="G78" s="109">
        <f>IF(OR(E78=""),"",VLOOKUP(E78,[1]Arbejdstider!$B$4:$AE$78,3,))</f>
        <v>0.63541666666666663</v>
      </c>
      <c r="H78" s="109">
        <f>IF(OR(E78=""),"",VLOOKUP(E78,[1]Arbejdstider!$B$4:$AE$78,4,))</f>
        <v>0</v>
      </c>
      <c r="I78" s="109">
        <f>IF(OR(E78=""),"",VLOOKUP(E78,[1]Arbejdstider!$B$4:$AE$78,5,))</f>
        <v>0</v>
      </c>
      <c r="J78" s="110">
        <f>IF(OR(E78=""),"",VLOOKUP(E78,[1]Arbejdstider!$B$4:$AE$78,6,))</f>
        <v>0.29166666666666669</v>
      </c>
      <c r="K78" s="110">
        <f>IF(OR(E78=""),"",VLOOKUP(E78,[1]Arbejdstider!$B$4:$AE$78,7,))</f>
        <v>0.6</v>
      </c>
      <c r="L78" s="111">
        <f>IF(OR(E78=""),"",VLOOKUP(E78,[1]Arbejdstider!$B$3:$AE$78,10,))</f>
        <v>0</v>
      </c>
      <c r="M78" s="111">
        <f>IF(OR(E78=""),"",VLOOKUP(E78,[1]Arbejdstider!$B$4:$AE$78,11,))</f>
        <v>0</v>
      </c>
      <c r="N78" s="109">
        <f>IF(OR(E78=""),"",VLOOKUP(E78,[1]Arbejdstider!$B$4:$AE$78,14,))</f>
        <v>0</v>
      </c>
      <c r="O78" s="109">
        <f>IF(OR(E78=""),"",VLOOKUP(E78,[1]Arbejdstider!$B$4:$AE$78,15,))</f>
        <v>0</v>
      </c>
      <c r="P78" s="109">
        <f>IF(OR(E78=""),"",VLOOKUP(E78,[1]Arbejdstider!$B$4:$AE$78,12,))</f>
        <v>0</v>
      </c>
      <c r="Q78" s="109">
        <f>IF(OR(E78=""),"",VLOOKUP(E78,[1]Arbejdstider!$B$4:$AE$78,13,))</f>
        <v>0</v>
      </c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>
        <f>IF(OR(E78=""),"",VLOOKUP(E78,[1]Arbejdstider!$B$4:$AE$78,16,))</f>
        <v>0</v>
      </c>
      <c r="AC78" s="112">
        <f>IF(OR(E78=""),"",VLOOKUP(E78,[1]Arbejdstider!$B$4:$AE$78,17,))</f>
        <v>0</v>
      </c>
      <c r="AD78" s="112">
        <f>IF(OR(E78=""),"",VLOOKUP(E78,[1]Arbejdstider!$B$4:$AE$78,18,))</f>
        <v>0</v>
      </c>
      <c r="AE78" s="112">
        <f>IF(OR(E78=""),"",VLOOKUP(E78,[1]Arbejdstider!$B$4:$AE$78,19,))</f>
        <v>0</v>
      </c>
      <c r="AF78" s="113">
        <f>IF(OR(E78=""),"",VLOOKUP(E78,[1]Arbejdstider!$B$4:$AE$78,20,))</f>
        <v>1</v>
      </c>
      <c r="AG78" s="109">
        <f>IF(OR(E78=""),"",VLOOKUP(E78,[1]Arbejdstider!$B$4:$AE$78,21,))</f>
        <v>1</v>
      </c>
      <c r="AH78" s="109">
        <f>IF(OR(E78=""),"",VLOOKUP(E78,[1]Arbejdstider!$B$4:$AE$78,22,))</f>
        <v>0</v>
      </c>
      <c r="AI78" s="109">
        <f>IF(OR(E78=""),"",VLOOKUP(E78,[1]Arbejdstider!$B$4:$AE$78,23,))</f>
        <v>0</v>
      </c>
      <c r="AJ78" s="114">
        <f>IF(OR(E78=""),"",VLOOKUP(E78,[1]Arbejdstider!$B$4:$AE$78,20,))</f>
        <v>1</v>
      </c>
      <c r="AK78" s="110">
        <f>IF(OR(E78=""),"",VLOOKUP(E78,[1]Arbejdstider!$B$4:$AE$78,21,))</f>
        <v>1</v>
      </c>
      <c r="AL78" s="115"/>
      <c r="AM78" s="115"/>
      <c r="AN78" s="115"/>
      <c r="AO78" s="115"/>
      <c r="AP78" s="115"/>
      <c r="AQ78" s="115"/>
      <c r="AR78" s="116"/>
      <c r="AS78" s="117"/>
      <c r="AT78" s="118">
        <f>IF(OR(E78=""),"",VLOOKUP(E78,[1]Arbejdstider!$B$4:$AE$78,24,))</f>
        <v>0</v>
      </c>
      <c r="AU78" s="113">
        <f>IF(OR(E78=""),"",VLOOKUP(E78,[1]Arbejdstider!$B$4:$AE$78,22,))</f>
        <v>0</v>
      </c>
      <c r="AV78" s="113">
        <f>IF(OR(E78=""),"",VLOOKUP(E78,[1]Arbejdstider!$B$4:$AE$78,23,))</f>
        <v>0</v>
      </c>
      <c r="AW78" s="119">
        <f t="shared" si="19"/>
        <v>0.34375</v>
      </c>
      <c r="AX78" s="120">
        <f>IF(OR($F78="",$G78=""),0,((IF($G78-MAX($F78,([1]Arbejdstider!$C$84/24))+($G78&lt;$F78)&lt;0,0,$G78-MAX($F78,([1]Arbejdstider!$C$84/24))+($G78&lt;$F78)))*24)-((IF(($G78-MAX($F78,([1]Arbejdstider!$D$84/24))+($G78&lt;$F78))&lt;0,0,($G78-MAX($F78,([1]Arbejdstider!$D$84/24))+($G78&lt;$F78)))))*24)</f>
        <v>8.2499999999999982</v>
      </c>
      <c r="AY78" s="121">
        <f>IF(OR($F78="",$G78=""),0,((IF($G78-MAX($F78,([1]Arbejdstider!$C$85/24))+($G78&lt;$F78)&lt;0,0,$G78-MAX($F78,([1]Arbejdstider!$C$85/24))+($G78&lt;$F78)))*24)-((IF(($G78-MAX($F78,([1]Arbejdstider!$D$85/24))+($G78&lt;$F78))&lt;0,0,($G78-MAX($F78,([1]Arbejdstider!$D$85/24))+($G78&lt;$F78)))))*24)-IF(OR($AR78="",$AS78=""),0,((IF($AS78-MAX($AR78,([1]Arbejdstider!$C$85/24))+($AS78&lt;$AR78)&lt;0,0,$AS78-MAX($AR78,([1]Arbejdstider!$C$85/24))+($AS78&lt;$AR78)))*24)-((IF(($AS78-MAX($AR78,([1]Arbejdstider!$D$85/24))+($AS78&lt;$AR78))&lt;0,0,($AS78-MAX($AR78,([1]Arbejdstider!$D$85/24))+($AS78&lt;$AR78)))))*24)</f>
        <v>0</v>
      </c>
      <c r="AZ78" s="121">
        <f>IFERROR(CEILING(IF(E78="","",IF(OR($F78=0,$G78=0),0,($G78&lt;=$F78)*(1-([1]Arbejdstider!$C$86/24)+([1]Arbejdstider!$D$86/24))*24+(MIN(([1]Arbejdstider!$D$86/24),$G78)-MIN(([1]Arbejdstider!$D$86/24),$F78)+MAX(([1]Arbejdstider!$C$86/24),$G78)-MAX(([1]Arbejdstider!$C$86/24),$F78))*24)-IF(OR($AR78=0,$AS78=0),0,($AS78&lt;=$AR78)*(1-([1]Arbejdstider!$C$86/24)+([1]Arbejdstider!$D$86/24))*24+(MIN(([1]Arbejdstider!$D$86/24),$AS78)-MIN(([1]Arbejdstider!$D$86/24),$AR78)+MAX(([1]Arbejdstider!$C$86/24),$AS78)-MAX(([1]Arbejdstider!$C$86/24),$AR78))*24)+IF(OR($H78=0,$I78=0),0,($I78&lt;=$H78)*(1-([1]Arbejdstider!$C$86/24)+([1]Arbejdstider!$D$86/24))*24+(MIN(([1]Arbejdstider!$D$86/24),$I78)-MIN(([1]Arbejdstider!$D$86/24),$H78)+MAX(([1]Arbejdstider!$C$86/24),$G78)-MAX(([1]Arbejdstider!$C$86/24),$H78))*24)),0.5),"")</f>
        <v>0</v>
      </c>
      <c r="BA78" s="122">
        <f t="shared" si="20"/>
        <v>0</v>
      </c>
      <c r="BB78" s="122">
        <f t="shared" si="21"/>
        <v>0</v>
      </c>
      <c r="BC78" s="122">
        <f t="shared" si="22"/>
        <v>0</v>
      </c>
      <c r="BD78" s="123"/>
      <c r="BE78" s="124"/>
      <c r="BF78" s="122">
        <f t="shared" si="23"/>
        <v>0</v>
      </c>
      <c r="BG78" s="121">
        <f t="shared" si="31"/>
        <v>0</v>
      </c>
      <c r="BH78" s="121">
        <f t="shared" si="24"/>
        <v>0</v>
      </c>
      <c r="BI78" s="121">
        <f t="shared" si="25"/>
        <v>0</v>
      </c>
      <c r="BJ78" s="121">
        <f t="shared" si="26"/>
        <v>7.3999999999999986</v>
      </c>
      <c r="BK78" s="121">
        <f t="shared" si="27"/>
        <v>0</v>
      </c>
      <c r="BL78" s="121">
        <f t="shared" si="32"/>
        <v>0</v>
      </c>
      <c r="BM78" s="121">
        <f t="shared" si="28"/>
        <v>0</v>
      </c>
      <c r="BN78" s="121"/>
      <c r="BO78" s="125"/>
      <c r="BP78" s="126">
        <f>IF(OR(F78=0,G78=0),0,IF(AND(WEEKDAY(C78,2)=5,G78&lt;F78,G78&gt;(6/24)),(G78-MAX(F78,(6/24))+(F78&gt;G78))*24-7,IF(WEEKDAY(C78,2)=6,(G78-MAX(F78,(6/24))+(F78&gt;G78))*24,IF(WEEKDAY(C78,2)=7,IF(F78&gt;G78,([1]Arbejdstider!H$87-F78)*24,IF(F78&lt;G78,(G78-F78)*24)),0))))</f>
        <v>0</v>
      </c>
      <c r="BQ78" s="126">
        <f>IF(OR(H78=0,I78=0),0,IF(AND(WEEKDAY(C78,2)=5,I78&lt;H78,I78&gt;(6/24)),(I78-MAX(H78,(6/24))+(H78&gt;I78))*24-7,IF(WEEKDAY(C78,2)=6,(I78-MAX(H78,(6/24))+(H78&gt;I78))*24,IF(WEEKDAY(C78,2)=7,IF(H78&gt;I78,([1]Arbejdstider!H$87-H78)*24,IF(H78&lt;I78,(I78-H78)*24)),""))))</f>
        <v>0</v>
      </c>
      <c r="BR78" s="126"/>
      <c r="BS78" s="126"/>
      <c r="BT78" s="127"/>
      <c r="BU78" s="128">
        <f t="shared" si="29"/>
        <v>0</v>
      </c>
      <c r="BV78" s="129" t="str">
        <f t="shared" si="30"/>
        <v>Onsdag</v>
      </c>
      <c r="CF78" s="131"/>
      <c r="CG78" s="131"/>
      <c r="CP78" s="132"/>
    </row>
    <row r="79" spans="2:94" s="130" customFormat="1" x14ac:dyDescent="0.2">
      <c r="B79" s="106"/>
      <c r="C79" s="107">
        <f t="shared" si="33"/>
        <v>43510</v>
      </c>
      <c r="D79" s="107" t="str">
        <f t="shared" si="34"/>
        <v>Torsdag</v>
      </c>
      <c r="E79" s="108" t="s">
        <v>60</v>
      </c>
      <c r="F79" s="109">
        <f>IF(OR(E79=""),"",VLOOKUP(E79,[1]Arbejdstider!$B$4:$AE$78,2,))</f>
        <v>0.29166666666666669</v>
      </c>
      <c r="G79" s="109">
        <f>IF(OR(E79=""),"",VLOOKUP(E79,[1]Arbejdstider!$B$4:$AE$78,3,))</f>
        <v>0.63541666666666663</v>
      </c>
      <c r="H79" s="109">
        <f>IF(OR(E79=""),"",VLOOKUP(E79,[1]Arbejdstider!$B$4:$AE$78,4,))</f>
        <v>0</v>
      </c>
      <c r="I79" s="109">
        <f>IF(OR(E79=""),"",VLOOKUP(E79,[1]Arbejdstider!$B$4:$AE$78,5,))</f>
        <v>0</v>
      </c>
      <c r="J79" s="110">
        <f>IF(OR(E79=""),"",VLOOKUP(E79,[1]Arbejdstider!$B$4:$AE$78,6,))</f>
        <v>0.29166666666666669</v>
      </c>
      <c r="K79" s="110">
        <f>IF(OR(E79=""),"",VLOOKUP(E79,[1]Arbejdstider!$B$4:$AE$78,7,))</f>
        <v>0.6</v>
      </c>
      <c r="L79" s="111">
        <f>IF(OR(E79=""),"",VLOOKUP(E79,[1]Arbejdstider!$B$3:$AE$78,10,))</f>
        <v>0</v>
      </c>
      <c r="M79" s="111">
        <f>IF(OR(E79=""),"",VLOOKUP(E79,[1]Arbejdstider!$B$4:$AE$78,11,))</f>
        <v>0</v>
      </c>
      <c r="N79" s="109">
        <f>IF(OR(E79=""),"",VLOOKUP(E79,[1]Arbejdstider!$B$4:$AE$78,14,))</f>
        <v>0</v>
      </c>
      <c r="O79" s="109">
        <f>IF(OR(E79=""),"",VLOOKUP(E79,[1]Arbejdstider!$B$4:$AE$78,15,))</f>
        <v>0</v>
      </c>
      <c r="P79" s="109">
        <f>IF(OR(E79=""),"",VLOOKUP(E79,[1]Arbejdstider!$B$4:$AE$78,12,))</f>
        <v>0</v>
      </c>
      <c r="Q79" s="109">
        <f>IF(OR(E79=""),"",VLOOKUP(E79,[1]Arbejdstider!$B$4:$AE$78,13,))</f>
        <v>0</v>
      </c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>
        <f>IF(OR(E79=""),"",VLOOKUP(E79,[1]Arbejdstider!$B$4:$AE$78,16,))</f>
        <v>0</v>
      </c>
      <c r="AC79" s="112">
        <f>IF(OR(E79=""),"",VLOOKUP(E79,[1]Arbejdstider!$B$4:$AE$78,17,))</f>
        <v>0</v>
      </c>
      <c r="AD79" s="112">
        <f>IF(OR(E79=""),"",VLOOKUP(E79,[1]Arbejdstider!$B$4:$AE$78,18,))</f>
        <v>0</v>
      </c>
      <c r="AE79" s="112">
        <f>IF(OR(E79=""),"",VLOOKUP(E79,[1]Arbejdstider!$B$4:$AE$78,19,))</f>
        <v>0</v>
      </c>
      <c r="AF79" s="113">
        <f>IF(OR(E79=""),"",VLOOKUP(E79,[1]Arbejdstider!$B$4:$AE$78,20,))</f>
        <v>1</v>
      </c>
      <c r="AG79" s="109">
        <f>IF(OR(E79=""),"",VLOOKUP(E79,[1]Arbejdstider!$B$4:$AE$78,21,))</f>
        <v>1</v>
      </c>
      <c r="AH79" s="109">
        <f>IF(OR(E79=""),"",VLOOKUP(E79,[1]Arbejdstider!$B$4:$AE$78,22,))</f>
        <v>0</v>
      </c>
      <c r="AI79" s="109">
        <f>IF(OR(E79=""),"",VLOOKUP(E79,[1]Arbejdstider!$B$4:$AE$78,23,))</f>
        <v>0</v>
      </c>
      <c r="AJ79" s="114">
        <f>IF(OR(E79=""),"",VLOOKUP(E79,[1]Arbejdstider!$B$4:$AE$78,20,))</f>
        <v>1</v>
      </c>
      <c r="AK79" s="110">
        <f>IF(OR(E79=""),"",VLOOKUP(E79,[1]Arbejdstider!$B$4:$AE$78,21,))</f>
        <v>1</v>
      </c>
      <c r="AL79" s="115"/>
      <c r="AM79" s="115"/>
      <c r="AN79" s="115"/>
      <c r="AO79" s="115"/>
      <c r="AP79" s="115"/>
      <c r="AQ79" s="115"/>
      <c r="AR79" s="116"/>
      <c r="AS79" s="117"/>
      <c r="AT79" s="118">
        <f>IF(OR(E79=""),"",VLOOKUP(E79,[1]Arbejdstider!$B$4:$AE$78,24,))</f>
        <v>0</v>
      </c>
      <c r="AU79" s="113">
        <f>IF(OR(E79=""),"",VLOOKUP(E79,[1]Arbejdstider!$B$4:$AE$78,22,))</f>
        <v>0</v>
      </c>
      <c r="AV79" s="113">
        <f>IF(OR(E79=""),"",VLOOKUP(E79,[1]Arbejdstider!$B$4:$AE$78,23,))</f>
        <v>0</v>
      </c>
      <c r="AW79" s="119">
        <f t="shared" si="19"/>
        <v>0.34375</v>
      </c>
      <c r="AX79" s="120">
        <f>IF(OR($F79="",$G79=""),0,((IF($G79-MAX($F79,([1]Arbejdstider!$C$84/24))+($G79&lt;$F79)&lt;0,0,$G79-MAX($F79,([1]Arbejdstider!$C$84/24))+($G79&lt;$F79)))*24)-((IF(($G79-MAX($F79,([1]Arbejdstider!$D$84/24))+($G79&lt;$F79))&lt;0,0,($G79-MAX($F79,([1]Arbejdstider!$D$84/24))+($G79&lt;$F79)))))*24)</f>
        <v>8.2499999999999982</v>
      </c>
      <c r="AY79" s="121">
        <f>IF(OR($F79="",$G79=""),0,((IF($G79-MAX($F79,([1]Arbejdstider!$C$85/24))+($G79&lt;$F79)&lt;0,0,$G79-MAX($F79,([1]Arbejdstider!$C$85/24))+($G79&lt;$F79)))*24)-((IF(($G79-MAX($F79,([1]Arbejdstider!$D$85/24))+($G79&lt;$F79))&lt;0,0,($G79-MAX($F79,([1]Arbejdstider!$D$85/24))+($G79&lt;$F79)))))*24)-IF(OR($AR79="",$AS79=""),0,((IF($AS79-MAX($AR79,([1]Arbejdstider!$C$85/24))+($AS79&lt;$AR79)&lt;0,0,$AS79-MAX($AR79,([1]Arbejdstider!$C$85/24))+($AS79&lt;$AR79)))*24)-((IF(($AS79-MAX($AR79,([1]Arbejdstider!$D$85/24))+($AS79&lt;$AR79))&lt;0,0,($AS79-MAX($AR79,([1]Arbejdstider!$D$85/24))+($AS79&lt;$AR79)))))*24)</f>
        <v>0</v>
      </c>
      <c r="AZ79" s="121">
        <f>IFERROR(CEILING(IF(E79="","",IF(OR($F79=0,$G79=0),0,($G79&lt;=$F79)*(1-([1]Arbejdstider!$C$86/24)+([1]Arbejdstider!$D$86/24))*24+(MIN(([1]Arbejdstider!$D$86/24),$G79)-MIN(([1]Arbejdstider!$D$86/24),$F79)+MAX(([1]Arbejdstider!$C$86/24),$G79)-MAX(([1]Arbejdstider!$C$86/24),$F79))*24)-IF(OR($AR79=0,$AS79=0),0,($AS79&lt;=$AR79)*(1-([1]Arbejdstider!$C$86/24)+([1]Arbejdstider!$D$86/24))*24+(MIN(([1]Arbejdstider!$D$86/24),$AS79)-MIN(([1]Arbejdstider!$D$86/24),$AR79)+MAX(([1]Arbejdstider!$C$86/24),$AS79)-MAX(([1]Arbejdstider!$C$86/24),$AR79))*24)+IF(OR($H79=0,$I79=0),0,($I79&lt;=$H79)*(1-([1]Arbejdstider!$C$86/24)+([1]Arbejdstider!$D$86/24))*24+(MIN(([1]Arbejdstider!$D$86/24),$I79)-MIN(([1]Arbejdstider!$D$86/24),$H79)+MAX(([1]Arbejdstider!$C$86/24),$G79)-MAX(([1]Arbejdstider!$C$86/24),$H79))*24)),0.5),"")</f>
        <v>0</v>
      </c>
      <c r="BA79" s="122">
        <f t="shared" si="20"/>
        <v>0</v>
      </c>
      <c r="BB79" s="122">
        <f t="shared" si="21"/>
        <v>0</v>
      </c>
      <c r="BC79" s="122">
        <f t="shared" si="22"/>
        <v>0</v>
      </c>
      <c r="BD79" s="123"/>
      <c r="BE79" s="124"/>
      <c r="BF79" s="122">
        <f t="shared" si="23"/>
        <v>0</v>
      </c>
      <c r="BG79" s="121">
        <f t="shared" si="31"/>
        <v>0</v>
      </c>
      <c r="BH79" s="121">
        <f t="shared" si="24"/>
        <v>0</v>
      </c>
      <c r="BI79" s="121">
        <f t="shared" si="25"/>
        <v>0</v>
      </c>
      <c r="BJ79" s="121">
        <f t="shared" si="26"/>
        <v>7.3999999999999986</v>
      </c>
      <c r="BK79" s="121">
        <f t="shared" si="27"/>
        <v>0</v>
      </c>
      <c r="BL79" s="121">
        <f t="shared" si="32"/>
        <v>0</v>
      </c>
      <c r="BM79" s="121">
        <f t="shared" si="28"/>
        <v>0</v>
      </c>
      <c r="BN79" s="121"/>
      <c r="BO79" s="125"/>
      <c r="BP79" s="126">
        <f>IF(OR(F79=0,G79=0),0,IF(AND(WEEKDAY(C79,2)=5,G79&lt;F79,G79&gt;(6/24)),(G79-MAX(F79,(6/24))+(F79&gt;G79))*24-7,IF(WEEKDAY(C79,2)=6,(G79-MAX(F79,(6/24))+(F79&gt;G79))*24,IF(WEEKDAY(C79,2)=7,IF(F79&gt;G79,([1]Arbejdstider!H$87-F79)*24,IF(F79&lt;G79,(G79-F79)*24)),0))))</f>
        <v>0</v>
      </c>
      <c r="BQ79" s="126">
        <f>IF(OR(H79=0,I79=0),0,IF(AND(WEEKDAY(C79,2)=5,I79&lt;H79,I79&gt;(6/24)),(I79-MAX(H79,(6/24))+(H79&gt;I79))*24-7,IF(WEEKDAY(C79,2)=6,(I79-MAX(H79,(6/24))+(H79&gt;I79))*24,IF(WEEKDAY(C79,2)=7,IF(H79&gt;I79,([1]Arbejdstider!H$87-H79)*24,IF(H79&lt;I79,(I79-H79)*24)),""))))</f>
        <v>0</v>
      </c>
      <c r="BR79" s="126"/>
      <c r="BS79" s="126"/>
      <c r="BT79" s="127"/>
      <c r="BU79" s="128">
        <f t="shared" si="29"/>
        <v>0</v>
      </c>
      <c r="BV79" s="129" t="str">
        <f t="shared" si="30"/>
        <v>Torsdag</v>
      </c>
      <c r="CF79" s="131"/>
      <c r="CG79" s="131"/>
      <c r="CP79" s="132"/>
    </row>
    <row r="80" spans="2:94" s="130" customFormat="1" x14ac:dyDescent="0.2">
      <c r="B80" s="106"/>
      <c r="C80" s="107">
        <f t="shared" si="33"/>
        <v>43511</v>
      </c>
      <c r="D80" s="107" t="str">
        <f t="shared" si="34"/>
        <v>Fredag</v>
      </c>
      <c r="E80" s="108" t="s">
        <v>61</v>
      </c>
      <c r="F80" s="109">
        <f>IF(OR(E80=""),"",VLOOKUP(E80,[1]Arbejdstider!$B$4:$AE$78,2,))</f>
        <v>0</v>
      </c>
      <c r="G80" s="109">
        <f>IF(OR(E80=""),"",VLOOKUP(E80,[1]Arbejdstider!$B$4:$AE$78,3,))</f>
        <v>0</v>
      </c>
      <c r="H80" s="109">
        <f>IF(OR(E80=""),"",VLOOKUP(E80,[1]Arbejdstider!$B$4:$AE$78,4,))</f>
        <v>0.95833333333333337</v>
      </c>
      <c r="I80" s="109">
        <f>IF(OR(E80=""),"",VLOOKUP(E80,[1]Arbejdstider!$B$4:$AE$78,5,))</f>
        <v>0.30208333333333331</v>
      </c>
      <c r="J80" s="110">
        <f>IF(OR(E80=""),"",VLOOKUP(E80,[1]Arbejdstider!$B$4:$AE$78,6,))</f>
        <v>0.95833333333333337</v>
      </c>
      <c r="K80" s="110">
        <f>IF(OR(E80=""),"",VLOOKUP(E80,[1]Arbejdstider!$B$4:$AE$78,7,))</f>
        <v>0.26666666666666666</v>
      </c>
      <c r="L80" s="111">
        <f>IF(OR(E80=""),"",VLOOKUP(E80,[1]Arbejdstider!$B$3:$AE$78,10,))</f>
        <v>0</v>
      </c>
      <c r="M80" s="111">
        <f>IF(OR(E80=""),"",VLOOKUP(E80,[1]Arbejdstider!$B$4:$AE$78,11,))</f>
        <v>0</v>
      </c>
      <c r="N80" s="109">
        <f>IF(OR(E80=""),"",VLOOKUP(E80,[1]Arbejdstider!$B$4:$AE$78,14,))</f>
        <v>0</v>
      </c>
      <c r="O80" s="109">
        <f>IF(OR(E80=""),"",VLOOKUP(E80,[1]Arbejdstider!$B$4:$AE$78,15,))</f>
        <v>0</v>
      </c>
      <c r="P80" s="109">
        <f>IF(OR(E80=""),"",VLOOKUP(E80,[1]Arbejdstider!$B$4:$AE$78,12,))</f>
        <v>0</v>
      </c>
      <c r="Q80" s="109">
        <f>IF(OR(E80=""),"",VLOOKUP(E80,[1]Arbejdstider!$B$4:$AE$78,13,))</f>
        <v>0</v>
      </c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>
        <f>IF(OR(E80=""),"",VLOOKUP(E80,[1]Arbejdstider!$B$4:$AE$78,16,))</f>
        <v>0</v>
      </c>
      <c r="AC80" s="112">
        <f>IF(OR(E80=""),"",VLOOKUP(E80,[1]Arbejdstider!$B$4:$AE$78,17,))</f>
        <v>0</v>
      </c>
      <c r="AD80" s="112">
        <f>IF(OR(E80=""),"",VLOOKUP(E80,[1]Arbejdstider!$B$4:$AE$78,18,))</f>
        <v>0</v>
      </c>
      <c r="AE80" s="112">
        <f>IF(OR(E80=""),"",VLOOKUP(E80,[1]Arbejdstider!$B$4:$AE$78,19,))</f>
        <v>0</v>
      </c>
      <c r="AF80" s="113">
        <f>IF(OR(E80=""),"",VLOOKUP(E80,[1]Arbejdstider!$B$4:$AE$78,20,))</f>
        <v>1</v>
      </c>
      <c r="AG80" s="109">
        <f>IF(OR(E80=""),"",VLOOKUP(E80,[1]Arbejdstider!$B$4:$AE$78,21,))</f>
        <v>1</v>
      </c>
      <c r="AH80" s="109">
        <f>IF(OR(E80=""),"",VLOOKUP(E80,[1]Arbejdstider!$B$4:$AE$78,22,))</f>
        <v>0</v>
      </c>
      <c r="AI80" s="109">
        <f>IF(OR(E80=""),"",VLOOKUP(E80,[1]Arbejdstider!$B$4:$AE$78,23,))</f>
        <v>0</v>
      </c>
      <c r="AJ80" s="114">
        <f>IF(OR(E80=""),"",VLOOKUP(E80,[1]Arbejdstider!$B$4:$AE$78,20,))</f>
        <v>1</v>
      </c>
      <c r="AK80" s="110">
        <f>IF(OR(E80=""),"",VLOOKUP(E80,[1]Arbejdstider!$B$4:$AE$78,21,))</f>
        <v>1</v>
      </c>
      <c r="AL80" s="115"/>
      <c r="AM80" s="115"/>
      <c r="AN80" s="115"/>
      <c r="AO80" s="115"/>
      <c r="AP80" s="115"/>
      <c r="AQ80" s="115"/>
      <c r="AR80" s="116"/>
      <c r="AS80" s="117"/>
      <c r="AT80" s="118">
        <f>IF(OR(E80=""),"",VLOOKUP(E80,[1]Arbejdstider!$B$4:$AE$78,24,))</f>
        <v>0</v>
      </c>
      <c r="AU80" s="113">
        <f>IF(OR(E80=""),"",VLOOKUP(E80,[1]Arbejdstider!$B$4:$AE$78,22,))</f>
        <v>0</v>
      </c>
      <c r="AV80" s="113">
        <f>IF(OR(E80=""),"",VLOOKUP(E80,[1]Arbejdstider!$B$4:$AE$78,23,))</f>
        <v>0</v>
      </c>
      <c r="AW80" s="119">
        <f t="shared" si="19"/>
        <v>0.34375</v>
      </c>
      <c r="AX80" s="120">
        <f>IF(OR($F80="",$G80=""),0,((IF($G80-MAX($F80,([1]Arbejdstider!$C$84/24))+($G80&lt;$F80)&lt;0,0,$G80-MAX($F80,([1]Arbejdstider!$C$84/24))+($G80&lt;$F80)))*24)-((IF(($G80-MAX($F80,([1]Arbejdstider!$D$84/24))+($G80&lt;$F80))&lt;0,0,($G80-MAX($F80,([1]Arbejdstider!$D$84/24))+($G80&lt;$F80)))))*24)</f>
        <v>0</v>
      </c>
      <c r="AY80" s="121">
        <f>IF(OR($F80="",$G80=""),0,((IF($G80-MAX($F80,([1]Arbejdstider!$C$85/24))+($G80&lt;$F80)&lt;0,0,$G80-MAX($F80,([1]Arbejdstider!$C$85/24))+($G80&lt;$F80)))*24)-((IF(($G80-MAX($F80,([1]Arbejdstider!$D$85/24))+($G80&lt;$F80))&lt;0,0,($G80-MAX($F80,([1]Arbejdstider!$D$85/24))+($G80&lt;$F80)))))*24)-IF(OR($AR80="",$AS80=""),0,((IF($AS80-MAX($AR80,([1]Arbejdstider!$C$85/24))+($AS80&lt;$AR80)&lt;0,0,$AS80-MAX($AR80,([1]Arbejdstider!$C$85/24))+($AS80&lt;$AR80)))*24)-((IF(($AS80-MAX($AR80,([1]Arbejdstider!$D$85/24))+($AS80&lt;$AR80))&lt;0,0,($AS80-MAX($AR80,([1]Arbejdstider!$D$85/24))+($AS80&lt;$AR80)))))*24)</f>
        <v>0</v>
      </c>
      <c r="AZ80" s="121">
        <f>IFERROR(CEILING(IF(E80="","",IF(OR($F80=0,$G80=0),0,($G80&lt;=$F80)*(1-([1]Arbejdstider!$C$86/24)+([1]Arbejdstider!$D$86/24))*24+(MIN(([1]Arbejdstider!$D$86/24),$G80)-MIN(([1]Arbejdstider!$D$86/24),$F80)+MAX(([1]Arbejdstider!$C$86/24),$G80)-MAX(([1]Arbejdstider!$C$86/24),$F80))*24)-IF(OR($AR80=0,$AS80=0),0,($AS80&lt;=$AR80)*(1-([1]Arbejdstider!$C$86/24)+([1]Arbejdstider!$D$86/24))*24+(MIN(([1]Arbejdstider!$D$86/24),$AS80)-MIN(([1]Arbejdstider!$D$86/24),$AR80)+MAX(([1]Arbejdstider!$C$86/24),$AS80)-MAX(([1]Arbejdstider!$C$86/24),$AR80))*24)+IF(OR($H80=0,$I80=0),0,($I80&lt;=$H80)*(1-([1]Arbejdstider!$C$86/24)+([1]Arbejdstider!$D$86/24))*24+(MIN(([1]Arbejdstider!$D$86/24),$I80)-MIN(([1]Arbejdstider!$D$86/24),$H80)+MAX(([1]Arbejdstider!$C$86/24),$G80)-MAX(([1]Arbejdstider!$C$86/24),$H80))*24)),0.5),"")</f>
        <v>7</v>
      </c>
      <c r="BA80" s="122">
        <f t="shared" si="20"/>
        <v>0</v>
      </c>
      <c r="BB80" s="122">
        <f t="shared" si="21"/>
        <v>0</v>
      </c>
      <c r="BC80" s="122">
        <f t="shared" si="22"/>
        <v>0</v>
      </c>
      <c r="BD80" s="123"/>
      <c r="BE80" s="124"/>
      <c r="BF80" s="122">
        <f t="shared" si="23"/>
        <v>0</v>
      </c>
      <c r="BG80" s="121">
        <f t="shared" si="31"/>
        <v>1.5</v>
      </c>
      <c r="BH80" s="121">
        <f t="shared" si="24"/>
        <v>0</v>
      </c>
      <c r="BI80" s="121">
        <f t="shared" si="25"/>
        <v>0</v>
      </c>
      <c r="BJ80" s="121">
        <f t="shared" si="26"/>
        <v>7.3999999999999986</v>
      </c>
      <c r="BK80" s="121">
        <f t="shared" si="27"/>
        <v>0</v>
      </c>
      <c r="BL80" s="121">
        <f t="shared" si="32"/>
        <v>0</v>
      </c>
      <c r="BM80" s="121">
        <f t="shared" si="28"/>
        <v>0</v>
      </c>
      <c r="BN80" s="121"/>
      <c r="BO80" s="125"/>
      <c r="BP80" s="126">
        <f>IF(OR(F80=0,G80=0),0,IF(AND(WEEKDAY(C80,2)=5,G80&lt;F80,G80&gt;(6/24)),(G80-MAX(F80,(6/24))+(F80&gt;G80))*24-7,IF(WEEKDAY(C80,2)=6,(G80-MAX(F80,(6/24))+(F80&gt;G80))*24,IF(WEEKDAY(C80,2)=7,IF(F80&gt;G80,([1]Arbejdstider!H$87-F80)*24,IF(F80&lt;G80,(G80-F80)*24)),0))))</f>
        <v>0</v>
      </c>
      <c r="BQ80" s="126">
        <f>IF(OR(H80=0,I80=0),0,IF(AND(WEEKDAY(C80,2)=5,I80&lt;H80,I80&gt;(6/24)),(I80-MAX(H80,(6/24))+(H80&gt;I80))*24-7,IF(WEEKDAY(C80,2)=6,(I80-MAX(H80,(6/24))+(H80&gt;I80))*24,IF(WEEKDAY(C80,2)=7,IF(H80&gt;I80,([1]Arbejdstider!H$87-H80)*24,IF(H80&lt;I80,(I80-H80)*24)),""))))</f>
        <v>1.25</v>
      </c>
      <c r="BR80" s="126"/>
      <c r="BS80" s="126"/>
      <c r="BT80" s="127"/>
      <c r="BU80" s="128">
        <f t="shared" si="29"/>
        <v>0</v>
      </c>
      <c r="BV80" s="129" t="str">
        <f t="shared" si="30"/>
        <v>Fredag</v>
      </c>
      <c r="CF80" s="131"/>
      <c r="CG80" s="131"/>
      <c r="CP80" s="132"/>
    </row>
    <row r="81" spans="2:94" s="130" customFormat="1" x14ac:dyDescent="0.2">
      <c r="B81" s="106"/>
      <c r="C81" s="107">
        <f t="shared" si="33"/>
        <v>43512</v>
      </c>
      <c r="D81" s="107" t="str">
        <f t="shared" si="34"/>
        <v>Lørdag</v>
      </c>
      <c r="E81" s="108" t="s">
        <v>61</v>
      </c>
      <c r="F81" s="109">
        <f>IF(OR(E81=""),"",VLOOKUP(E81,[1]Arbejdstider!$B$4:$AE$78,2,))</f>
        <v>0</v>
      </c>
      <c r="G81" s="109">
        <f>IF(OR(E81=""),"",VLOOKUP(E81,[1]Arbejdstider!$B$4:$AE$78,3,))</f>
        <v>0</v>
      </c>
      <c r="H81" s="109">
        <f>IF(OR(E81=""),"",VLOOKUP(E81,[1]Arbejdstider!$B$4:$AE$78,4,))</f>
        <v>0.95833333333333337</v>
      </c>
      <c r="I81" s="109">
        <f>IF(OR(E81=""),"",VLOOKUP(E81,[1]Arbejdstider!$B$4:$AE$78,5,))</f>
        <v>0.30208333333333331</v>
      </c>
      <c r="J81" s="110">
        <f>IF(OR(E81=""),"",VLOOKUP(E81,[1]Arbejdstider!$B$4:$AE$78,6,))</f>
        <v>0.95833333333333337</v>
      </c>
      <c r="K81" s="110">
        <f>IF(OR(E81=""),"",VLOOKUP(E81,[1]Arbejdstider!$B$4:$AE$78,7,))</f>
        <v>0.26666666666666666</v>
      </c>
      <c r="L81" s="111">
        <f>IF(OR(E81=""),"",VLOOKUP(E81,[1]Arbejdstider!$B$3:$AE$78,10,))</f>
        <v>0</v>
      </c>
      <c r="M81" s="111">
        <f>IF(OR(E81=""),"",VLOOKUP(E81,[1]Arbejdstider!$B$4:$AE$78,11,))</f>
        <v>0</v>
      </c>
      <c r="N81" s="109">
        <f>IF(OR(E81=""),"",VLOOKUP(E81,[1]Arbejdstider!$B$4:$AE$78,14,))</f>
        <v>0</v>
      </c>
      <c r="O81" s="109">
        <f>IF(OR(E81=""),"",VLOOKUP(E81,[1]Arbejdstider!$B$4:$AE$78,15,))</f>
        <v>0</v>
      </c>
      <c r="P81" s="109">
        <f>IF(OR(E81=""),"",VLOOKUP(E81,[1]Arbejdstider!$B$4:$AE$78,12,))</f>
        <v>0</v>
      </c>
      <c r="Q81" s="109">
        <f>IF(OR(E81=""),"",VLOOKUP(E81,[1]Arbejdstider!$B$4:$AE$78,13,))</f>
        <v>0</v>
      </c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>
        <f>IF(OR(E81=""),"",VLOOKUP(E81,[1]Arbejdstider!$B$4:$AE$78,16,))</f>
        <v>0</v>
      </c>
      <c r="AC81" s="112">
        <f>IF(OR(E81=""),"",VLOOKUP(E81,[1]Arbejdstider!$B$4:$AE$78,17,))</f>
        <v>0</v>
      </c>
      <c r="AD81" s="112">
        <f>IF(OR(E81=""),"",VLOOKUP(E81,[1]Arbejdstider!$B$4:$AE$78,18,))</f>
        <v>0</v>
      </c>
      <c r="AE81" s="112">
        <f>IF(OR(E81=""),"",VLOOKUP(E81,[1]Arbejdstider!$B$4:$AE$78,19,))</f>
        <v>0</v>
      </c>
      <c r="AF81" s="113">
        <f>IF(OR(E81=""),"",VLOOKUP(E81,[1]Arbejdstider!$B$4:$AE$78,20,))</f>
        <v>1</v>
      </c>
      <c r="AG81" s="109">
        <f>IF(OR(E81=""),"",VLOOKUP(E81,[1]Arbejdstider!$B$4:$AE$78,21,))</f>
        <v>1</v>
      </c>
      <c r="AH81" s="109">
        <f>IF(OR(E81=""),"",VLOOKUP(E81,[1]Arbejdstider!$B$4:$AE$78,22,))</f>
        <v>0</v>
      </c>
      <c r="AI81" s="109">
        <f>IF(OR(E81=""),"",VLOOKUP(E81,[1]Arbejdstider!$B$4:$AE$78,23,))</f>
        <v>0</v>
      </c>
      <c r="AJ81" s="114">
        <f>IF(OR(E81=""),"",VLOOKUP(E81,[1]Arbejdstider!$B$4:$AE$78,20,))</f>
        <v>1</v>
      </c>
      <c r="AK81" s="110">
        <f>IF(OR(E81=""),"",VLOOKUP(E81,[1]Arbejdstider!$B$4:$AE$78,21,))</f>
        <v>1</v>
      </c>
      <c r="AL81" s="115"/>
      <c r="AM81" s="115"/>
      <c r="AN81" s="115"/>
      <c r="AO81" s="115"/>
      <c r="AP81" s="115"/>
      <c r="AQ81" s="115"/>
      <c r="AR81" s="116"/>
      <c r="AS81" s="117"/>
      <c r="AT81" s="118">
        <f>IF(OR(E81=""),"",VLOOKUP(E81,[1]Arbejdstider!$B$4:$AE$78,24,))</f>
        <v>0</v>
      </c>
      <c r="AU81" s="113">
        <f>IF(OR(E81=""),"",VLOOKUP(E81,[1]Arbejdstider!$B$4:$AE$78,22,))</f>
        <v>0</v>
      </c>
      <c r="AV81" s="113">
        <f>IF(OR(E81=""),"",VLOOKUP(E81,[1]Arbejdstider!$B$4:$AE$78,23,))</f>
        <v>0</v>
      </c>
      <c r="AW81" s="119">
        <f t="shared" si="19"/>
        <v>0.34375</v>
      </c>
      <c r="AX81" s="120">
        <f>IF(OR($F81="",$G81=""),0,((IF($G81-MAX($F81,([1]Arbejdstider!$C$84/24))+($G81&lt;$F81)&lt;0,0,$G81-MAX($F81,([1]Arbejdstider!$C$84/24))+($G81&lt;$F81)))*24)-((IF(($G81-MAX($F81,([1]Arbejdstider!$D$84/24))+($G81&lt;$F81))&lt;0,0,($G81-MAX($F81,([1]Arbejdstider!$D$84/24))+($G81&lt;$F81)))))*24)</f>
        <v>0</v>
      </c>
      <c r="AY81" s="121">
        <f>IF(OR($F81="",$G81=""),0,((IF($G81-MAX($F81,([1]Arbejdstider!$C$85/24))+($G81&lt;$F81)&lt;0,0,$G81-MAX($F81,([1]Arbejdstider!$C$85/24))+($G81&lt;$F81)))*24)-((IF(($G81-MAX($F81,([1]Arbejdstider!$D$85/24))+($G81&lt;$F81))&lt;0,0,($G81-MAX($F81,([1]Arbejdstider!$D$85/24))+($G81&lt;$F81)))))*24)-IF(OR($AR81="",$AS81=""),0,((IF($AS81-MAX($AR81,([1]Arbejdstider!$C$85/24))+($AS81&lt;$AR81)&lt;0,0,$AS81-MAX($AR81,([1]Arbejdstider!$C$85/24))+($AS81&lt;$AR81)))*24)-((IF(($AS81-MAX($AR81,([1]Arbejdstider!$D$85/24))+($AS81&lt;$AR81))&lt;0,0,($AS81-MAX($AR81,([1]Arbejdstider!$D$85/24))+($AS81&lt;$AR81)))))*24)</f>
        <v>0</v>
      </c>
      <c r="AZ81" s="121">
        <f>IFERROR(CEILING(IF(E81="","",IF(OR($F81=0,$G81=0),0,($G81&lt;=$F81)*(1-([1]Arbejdstider!$C$86/24)+([1]Arbejdstider!$D$86/24))*24+(MIN(([1]Arbejdstider!$D$86/24),$G81)-MIN(([1]Arbejdstider!$D$86/24),$F81)+MAX(([1]Arbejdstider!$C$86/24),$G81)-MAX(([1]Arbejdstider!$C$86/24),$F81))*24)-IF(OR($AR81=0,$AS81=0),0,($AS81&lt;=$AR81)*(1-([1]Arbejdstider!$C$86/24)+([1]Arbejdstider!$D$86/24))*24+(MIN(([1]Arbejdstider!$D$86/24),$AS81)-MIN(([1]Arbejdstider!$D$86/24),$AR81)+MAX(([1]Arbejdstider!$C$86/24),$AS81)-MAX(([1]Arbejdstider!$C$86/24),$AR81))*24)+IF(OR($H81=0,$I81=0),0,($I81&lt;=$H81)*(1-([1]Arbejdstider!$C$86/24)+([1]Arbejdstider!$D$86/24))*24+(MIN(([1]Arbejdstider!$D$86/24),$I81)-MIN(([1]Arbejdstider!$D$86/24),$H81)+MAX(([1]Arbejdstider!$C$86/24),$G81)-MAX(([1]Arbejdstider!$C$86/24),$H81))*24)),0.5),"")</f>
        <v>7</v>
      </c>
      <c r="BA81" s="122">
        <f t="shared" si="20"/>
        <v>0</v>
      </c>
      <c r="BB81" s="122">
        <f t="shared" si="21"/>
        <v>0</v>
      </c>
      <c r="BC81" s="122">
        <f t="shared" si="22"/>
        <v>0</v>
      </c>
      <c r="BD81" s="123"/>
      <c r="BE81" s="124"/>
      <c r="BF81" s="122">
        <f t="shared" si="23"/>
        <v>0</v>
      </c>
      <c r="BG81" s="121">
        <f t="shared" si="31"/>
        <v>8.5</v>
      </c>
      <c r="BH81" s="121">
        <f t="shared" si="24"/>
        <v>0</v>
      </c>
      <c r="BI81" s="121">
        <f t="shared" si="25"/>
        <v>0</v>
      </c>
      <c r="BJ81" s="121">
        <f t="shared" si="26"/>
        <v>7.3999999999999986</v>
      </c>
      <c r="BK81" s="121">
        <f t="shared" si="27"/>
        <v>0</v>
      </c>
      <c r="BL81" s="121">
        <f t="shared" si="32"/>
        <v>0</v>
      </c>
      <c r="BM81" s="121">
        <f t="shared" si="28"/>
        <v>0</v>
      </c>
      <c r="BN81" s="121"/>
      <c r="BO81" s="125"/>
      <c r="BP81" s="126">
        <f>IF(OR(F81=0,G81=0),0,IF(AND(WEEKDAY(C81,2)=5,G81&lt;F81,G81&gt;(6/24)),(G81-MAX(F81,(6/24))+(F81&gt;G81))*24-7,IF(WEEKDAY(C81,2)=6,(G81-MAX(F81,(6/24))+(F81&gt;G81))*24,IF(WEEKDAY(C81,2)=7,IF(F81&gt;G81,([1]Arbejdstider!H$87-F81)*24,IF(F81&lt;G81,(G81-F81)*24)),0))))</f>
        <v>0</v>
      </c>
      <c r="BQ81" s="126">
        <f>IF(OR(H81=0,I81=0),0,IF(AND(WEEKDAY(C81,2)=5,I81&lt;H81,I81&gt;(6/24)),(I81-MAX(H81,(6/24))+(H81&gt;I81))*24-7,IF(WEEKDAY(C81,2)=6,(I81-MAX(H81,(6/24))+(H81&gt;I81))*24,IF(WEEKDAY(C81,2)=7,IF(H81&gt;I81,([1]Arbejdstider!H$87-H81)*24,IF(H81&lt;I81,(I81-H81)*24)),""))))</f>
        <v>8.25</v>
      </c>
      <c r="BR81" s="126"/>
      <c r="BS81" s="126"/>
      <c r="BT81" s="127"/>
      <c r="BU81" s="128">
        <f t="shared" si="29"/>
        <v>0</v>
      </c>
      <c r="BV81" s="129" t="str">
        <f t="shared" si="30"/>
        <v>Lørdag</v>
      </c>
      <c r="CF81" s="131"/>
      <c r="CG81" s="131"/>
      <c r="CP81" s="132"/>
    </row>
    <row r="82" spans="2:94" s="130" customFormat="1" x14ac:dyDescent="0.2">
      <c r="B82" s="106"/>
      <c r="C82" s="107">
        <f t="shared" si="33"/>
        <v>43513</v>
      </c>
      <c r="D82" s="107" t="str">
        <f t="shared" si="34"/>
        <v>Søndag</v>
      </c>
      <c r="E82" s="108" t="s">
        <v>46</v>
      </c>
      <c r="F82" s="109">
        <f>IF(OR(E82=""),"",VLOOKUP(E82,[1]Arbejdstider!$B$4:$AE$78,2,))</f>
        <v>0</v>
      </c>
      <c r="G82" s="109">
        <f>IF(OR(E82=""),"",VLOOKUP(E82,[1]Arbejdstider!$B$4:$AE$78,3,))</f>
        <v>0</v>
      </c>
      <c r="H82" s="109">
        <f>IF(OR(E82=""),"",VLOOKUP(E82,[1]Arbejdstider!$B$4:$AE$78,4,))</f>
        <v>0</v>
      </c>
      <c r="I82" s="109">
        <f>IF(OR(E82=""),"",VLOOKUP(E82,[1]Arbejdstider!$B$4:$AE$78,5,))</f>
        <v>0</v>
      </c>
      <c r="J82" s="110">
        <f>IF(OR(E82=""),"",VLOOKUP(E82,[1]Arbejdstider!$B$4:$AE$78,6,))</f>
        <v>0</v>
      </c>
      <c r="K82" s="110">
        <f>IF(OR(E82=""),"",VLOOKUP(E82,[1]Arbejdstider!$B$4:$AE$78,7,))</f>
        <v>0</v>
      </c>
      <c r="L82" s="111">
        <f>IF(OR(E82=""),"",VLOOKUP(E82,[1]Arbejdstider!$B$3:$AE$78,10,))</f>
        <v>0</v>
      </c>
      <c r="M82" s="111">
        <f>IF(OR(E82=""),"",VLOOKUP(E82,[1]Arbejdstider!$B$4:$AE$78,11,))</f>
        <v>0</v>
      </c>
      <c r="N82" s="109">
        <f>IF(OR(E82=""),"",VLOOKUP(E82,[1]Arbejdstider!$B$4:$AE$78,14,))</f>
        <v>0</v>
      </c>
      <c r="O82" s="109">
        <f>IF(OR(E82=""),"",VLOOKUP(E82,[1]Arbejdstider!$B$4:$AE$78,15,))</f>
        <v>0</v>
      </c>
      <c r="P82" s="109">
        <f>IF(OR(E82=""),"",VLOOKUP(E82,[1]Arbejdstider!$B$4:$AE$78,12,))</f>
        <v>0</v>
      </c>
      <c r="Q82" s="109">
        <f>IF(OR(E82=""),"",VLOOKUP(E82,[1]Arbejdstider!$B$4:$AE$78,13,))</f>
        <v>0</v>
      </c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>
        <f>IF(OR(E82=""),"",VLOOKUP(E82,[1]Arbejdstider!$B$4:$AE$78,16,))</f>
        <v>0</v>
      </c>
      <c r="AC82" s="112">
        <f>IF(OR(E82=""),"",VLOOKUP(E82,[1]Arbejdstider!$B$4:$AE$78,17,))</f>
        <v>0</v>
      </c>
      <c r="AD82" s="112">
        <f>IF(OR(E82=""),"",VLOOKUP(E82,[1]Arbejdstider!$B$4:$AE$78,18,))</f>
        <v>0</v>
      </c>
      <c r="AE82" s="112">
        <f>IF(OR(E82=""),"",VLOOKUP(E82,[1]Arbejdstider!$B$4:$AE$78,19,))</f>
        <v>0</v>
      </c>
      <c r="AF82" s="113">
        <f>IF(OR(E82=""),"",VLOOKUP(E82,[1]Arbejdstider!$B$4:$AE$78,20,))</f>
        <v>1</v>
      </c>
      <c r="AG82" s="109">
        <f>IF(OR(E82=""),"",VLOOKUP(E82,[1]Arbejdstider!$B$4:$AE$78,21,))</f>
        <v>1</v>
      </c>
      <c r="AH82" s="109">
        <f>IF(OR(E82=""),"",VLOOKUP(E82,[1]Arbejdstider!$B$4:$AE$78,22,))</f>
        <v>0</v>
      </c>
      <c r="AI82" s="109">
        <f>IF(OR(E82=""),"",VLOOKUP(E82,[1]Arbejdstider!$B$4:$AE$78,23,))</f>
        <v>0</v>
      </c>
      <c r="AJ82" s="114">
        <f>IF(OR(E82=""),"",VLOOKUP(E82,[1]Arbejdstider!$B$4:$AE$78,20,))</f>
        <v>1</v>
      </c>
      <c r="AK82" s="110">
        <f>IF(OR(E82=""),"",VLOOKUP(E82,[1]Arbejdstider!$B$4:$AE$78,21,))</f>
        <v>1</v>
      </c>
      <c r="AL82" s="115"/>
      <c r="AM82" s="115"/>
      <c r="AN82" s="115"/>
      <c r="AO82" s="115"/>
      <c r="AP82" s="115"/>
      <c r="AQ82" s="115"/>
      <c r="AR82" s="116"/>
      <c r="AS82" s="117"/>
      <c r="AT82" s="118">
        <f>IF(OR(E82=""),"",VLOOKUP(E82,[1]Arbejdstider!$B$4:$AE$78,24,))</f>
        <v>0</v>
      </c>
      <c r="AU82" s="113">
        <f>IF(OR(E82=""),"",VLOOKUP(E82,[1]Arbejdstider!$B$4:$AE$78,22,))</f>
        <v>0</v>
      </c>
      <c r="AV82" s="113">
        <f>IF(OR(E82=""),"",VLOOKUP(E82,[1]Arbejdstider!$B$4:$AE$78,23,))</f>
        <v>0</v>
      </c>
      <c r="AW82" s="119">
        <f t="shared" si="19"/>
        <v>0</v>
      </c>
      <c r="AX82" s="120">
        <f>IF(OR($F82="",$G82=""),0,((IF($G82-MAX($F82,([1]Arbejdstider!$C$84/24))+($G82&lt;$F82)&lt;0,0,$G82-MAX($F82,([1]Arbejdstider!$C$84/24))+($G82&lt;$F82)))*24)-((IF(($G82-MAX($F82,([1]Arbejdstider!$D$84/24))+($G82&lt;$F82))&lt;0,0,($G82-MAX($F82,([1]Arbejdstider!$D$84/24))+($G82&lt;$F82)))))*24)</f>
        <v>0</v>
      </c>
      <c r="AY82" s="121">
        <f>IF(OR($F82="",$G82=""),0,((IF($G82-MAX($F82,([1]Arbejdstider!$C$85/24))+($G82&lt;$F82)&lt;0,0,$G82-MAX($F82,([1]Arbejdstider!$C$85/24))+($G82&lt;$F82)))*24)-((IF(($G82-MAX($F82,([1]Arbejdstider!$D$85/24))+($G82&lt;$F82))&lt;0,0,($G82-MAX($F82,([1]Arbejdstider!$D$85/24))+($G82&lt;$F82)))))*24)-IF(OR($AR82="",$AS82=""),0,((IF($AS82-MAX($AR82,([1]Arbejdstider!$C$85/24))+($AS82&lt;$AR82)&lt;0,0,$AS82-MAX($AR82,([1]Arbejdstider!$C$85/24))+($AS82&lt;$AR82)))*24)-((IF(($AS82-MAX($AR82,([1]Arbejdstider!$D$85/24))+($AS82&lt;$AR82))&lt;0,0,($AS82-MAX($AR82,([1]Arbejdstider!$D$85/24))+($AS82&lt;$AR82)))))*24)</f>
        <v>0</v>
      </c>
      <c r="AZ82" s="121">
        <f>IFERROR(CEILING(IF(E82="","",IF(OR($F82=0,$G82=0),0,($G82&lt;=$F82)*(1-([1]Arbejdstider!$C$86/24)+([1]Arbejdstider!$D$86/24))*24+(MIN(([1]Arbejdstider!$D$86/24),$G82)-MIN(([1]Arbejdstider!$D$86/24),$F82)+MAX(([1]Arbejdstider!$C$86/24),$G82)-MAX(([1]Arbejdstider!$C$86/24),$F82))*24)-IF(OR($AR82=0,$AS82=0),0,($AS82&lt;=$AR82)*(1-([1]Arbejdstider!$C$86/24)+([1]Arbejdstider!$D$86/24))*24+(MIN(([1]Arbejdstider!$D$86/24),$AS82)-MIN(([1]Arbejdstider!$D$86/24),$AR82)+MAX(([1]Arbejdstider!$C$86/24),$AS82)-MAX(([1]Arbejdstider!$C$86/24),$AR82))*24)+IF(OR($H82=0,$I82=0),0,($I82&lt;=$H82)*(1-([1]Arbejdstider!$C$86/24)+([1]Arbejdstider!$D$86/24))*24+(MIN(([1]Arbejdstider!$D$86/24),$I82)-MIN(([1]Arbejdstider!$D$86/24),$H82)+MAX(([1]Arbejdstider!$C$86/24),$G82)-MAX(([1]Arbejdstider!$C$86/24),$H82))*24)),0.5),"")</f>
        <v>0</v>
      </c>
      <c r="BA82" s="122">
        <f t="shared" si="20"/>
        <v>0</v>
      </c>
      <c r="BB82" s="122">
        <f t="shared" si="21"/>
        <v>0</v>
      </c>
      <c r="BC82" s="122">
        <f t="shared" si="22"/>
        <v>0</v>
      </c>
      <c r="BD82" s="123"/>
      <c r="BE82" s="124"/>
      <c r="BF82" s="122">
        <f t="shared" si="23"/>
        <v>0</v>
      </c>
      <c r="BG82" s="121">
        <f t="shared" si="31"/>
        <v>0</v>
      </c>
      <c r="BH82" s="121">
        <f t="shared" si="24"/>
        <v>0</v>
      </c>
      <c r="BI82" s="121">
        <f t="shared" si="25"/>
        <v>0</v>
      </c>
      <c r="BJ82" s="121">
        <f t="shared" si="26"/>
        <v>0</v>
      </c>
      <c r="BK82" s="121">
        <f t="shared" si="27"/>
        <v>0</v>
      </c>
      <c r="BL82" s="121">
        <f t="shared" si="32"/>
        <v>0</v>
      </c>
      <c r="BM82" s="121">
        <f t="shared" si="28"/>
        <v>0</v>
      </c>
      <c r="BN82" s="121"/>
      <c r="BO82" s="125"/>
      <c r="BP82" s="126">
        <f>IF(OR(F82=0,G82=0),0,IF(AND(WEEKDAY(C82,2)=5,G82&lt;F82,G82&gt;(6/24)),(G82-MAX(F82,(6/24))+(F82&gt;G82))*24-7,IF(WEEKDAY(C82,2)=6,(G82-MAX(F82,(6/24))+(F82&gt;G82))*24,IF(WEEKDAY(C82,2)=7,IF(F82&gt;G82,([1]Arbejdstider!H$87-F82)*24,IF(F82&lt;G82,(G82-F82)*24)),0))))</f>
        <v>0</v>
      </c>
      <c r="BQ82" s="126">
        <f>IF(OR(H82=0,I82=0),0,IF(AND(WEEKDAY(C82,2)=5,I82&lt;H82,I82&gt;(6/24)),(I82-MAX(H82,(6/24))+(H82&gt;I82))*24-7,IF(WEEKDAY(C82,2)=6,(I82-MAX(H82,(6/24))+(H82&gt;I82))*24,IF(WEEKDAY(C82,2)=7,IF(H82&gt;I82,([1]Arbejdstider!H$87-H82)*24,IF(H82&lt;I82,(I82-H82)*24)),""))))</f>
        <v>0</v>
      </c>
      <c r="BR82" s="126"/>
      <c r="BS82" s="126"/>
      <c r="BT82" s="127"/>
      <c r="BU82" s="128">
        <f t="shared" si="29"/>
        <v>0</v>
      </c>
      <c r="BV82" s="129" t="str">
        <f t="shared" si="30"/>
        <v>Søndag</v>
      </c>
      <c r="CF82" s="131"/>
      <c r="CG82" s="131"/>
      <c r="CP82" s="132"/>
    </row>
    <row r="83" spans="2:94" s="130" customFormat="1" x14ac:dyDescent="0.2">
      <c r="B83" s="106"/>
      <c r="C83" s="107">
        <f t="shared" si="33"/>
        <v>43514</v>
      </c>
      <c r="D83" s="107" t="str">
        <f t="shared" si="34"/>
        <v>Mandag</v>
      </c>
      <c r="E83" s="108" t="s">
        <v>46</v>
      </c>
      <c r="F83" s="109">
        <f>IF(OR(E83=""),"",VLOOKUP(E83,[1]Arbejdstider!$B$4:$AE$78,2,))</f>
        <v>0</v>
      </c>
      <c r="G83" s="109">
        <f>IF(OR(E83=""),"",VLOOKUP(E83,[1]Arbejdstider!$B$4:$AE$78,3,))</f>
        <v>0</v>
      </c>
      <c r="H83" s="109">
        <f>IF(OR(E83=""),"",VLOOKUP(E83,[1]Arbejdstider!$B$4:$AE$78,4,))</f>
        <v>0</v>
      </c>
      <c r="I83" s="109">
        <f>IF(OR(E83=""),"",VLOOKUP(E83,[1]Arbejdstider!$B$4:$AE$78,5,))</f>
        <v>0</v>
      </c>
      <c r="J83" s="110">
        <f>IF(OR(E83=""),"",VLOOKUP(E83,[1]Arbejdstider!$B$4:$AE$78,6,))</f>
        <v>0</v>
      </c>
      <c r="K83" s="110">
        <f>IF(OR(E83=""),"",VLOOKUP(E83,[1]Arbejdstider!$B$4:$AE$78,7,))</f>
        <v>0</v>
      </c>
      <c r="L83" s="111">
        <f>IF(OR(E83=""),"",VLOOKUP(E83,[1]Arbejdstider!$B$3:$AE$78,10,))</f>
        <v>0</v>
      </c>
      <c r="M83" s="111">
        <f>IF(OR(E83=""),"",VLOOKUP(E83,[1]Arbejdstider!$B$4:$AE$78,11,))</f>
        <v>0</v>
      </c>
      <c r="N83" s="109">
        <f>IF(OR(E83=""),"",VLOOKUP(E83,[1]Arbejdstider!$B$4:$AE$78,14,))</f>
        <v>0</v>
      </c>
      <c r="O83" s="109">
        <f>IF(OR(E83=""),"",VLOOKUP(E83,[1]Arbejdstider!$B$4:$AE$78,15,))</f>
        <v>0</v>
      </c>
      <c r="P83" s="109">
        <f>IF(OR(E83=""),"",VLOOKUP(E83,[1]Arbejdstider!$B$4:$AE$78,12,))</f>
        <v>0</v>
      </c>
      <c r="Q83" s="109">
        <f>IF(OR(E83=""),"",VLOOKUP(E83,[1]Arbejdstider!$B$4:$AE$78,13,))</f>
        <v>0</v>
      </c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>
        <f>IF(OR(E83=""),"",VLOOKUP(E83,[1]Arbejdstider!$B$4:$AE$78,16,))</f>
        <v>0</v>
      </c>
      <c r="AC83" s="112">
        <f>IF(OR(E83=""),"",VLOOKUP(E83,[1]Arbejdstider!$B$4:$AE$78,17,))</f>
        <v>0</v>
      </c>
      <c r="AD83" s="112">
        <f>IF(OR(E83=""),"",VLOOKUP(E83,[1]Arbejdstider!$B$4:$AE$78,18,))</f>
        <v>0</v>
      </c>
      <c r="AE83" s="112">
        <f>IF(OR(E83=""),"",VLOOKUP(E83,[1]Arbejdstider!$B$4:$AE$78,19,))</f>
        <v>0</v>
      </c>
      <c r="AF83" s="113">
        <f>IF(OR(E83=""),"",VLOOKUP(E83,[1]Arbejdstider!$B$4:$AE$78,20,))</f>
        <v>1</v>
      </c>
      <c r="AG83" s="109">
        <f>IF(OR(E83=""),"",VLOOKUP(E83,[1]Arbejdstider!$B$4:$AE$78,21,))</f>
        <v>1</v>
      </c>
      <c r="AH83" s="109">
        <f>IF(OR(E83=""),"",VLOOKUP(E83,[1]Arbejdstider!$B$4:$AE$78,22,))</f>
        <v>0</v>
      </c>
      <c r="AI83" s="109">
        <f>IF(OR(E83=""),"",VLOOKUP(E83,[1]Arbejdstider!$B$4:$AE$78,23,))</f>
        <v>0</v>
      </c>
      <c r="AJ83" s="114">
        <f>IF(OR(E83=""),"",VLOOKUP(E83,[1]Arbejdstider!$B$4:$AE$78,20,))</f>
        <v>1</v>
      </c>
      <c r="AK83" s="110">
        <f>IF(OR(E83=""),"",VLOOKUP(E83,[1]Arbejdstider!$B$4:$AE$78,21,))</f>
        <v>1</v>
      </c>
      <c r="AL83" s="115"/>
      <c r="AM83" s="115"/>
      <c r="AN83" s="115"/>
      <c r="AO83" s="115"/>
      <c r="AP83" s="115"/>
      <c r="AQ83" s="115"/>
      <c r="AR83" s="116"/>
      <c r="AS83" s="117"/>
      <c r="AT83" s="118">
        <f>IF(OR(E83=""),"",VLOOKUP(E83,[1]Arbejdstider!$B$4:$AE$78,24,))</f>
        <v>0</v>
      </c>
      <c r="AU83" s="113">
        <f>IF(OR(E83=""),"",VLOOKUP(E83,[1]Arbejdstider!$B$4:$AE$78,22,))</f>
        <v>0</v>
      </c>
      <c r="AV83" s="113">
        <f>IF(OR(E83=""),"",VLOOKUP(E83,[1]Arbejdstider!$B$4:$AE$78,23,))</f>
        <v>0</v>
      </c>
      <c r="AW83" s="119">
        <f t="shared" si="19"/>
        <v>0</v>
      </c>
      <c r="AX83" s="120">
        <f>IF(OR($F83="",$G83=""),0,((IF($G83-MAX($F83,([1]Arbejdstider!$C$84/24))+($G83&lt;$F83)&lt;0,0,$G83-MAX($F83,([1]Arbejdstider!$C$84/24))+($G83&lt;$F83)))*24)-((IF(($G83-MAX($F83,([1]Arbejdstider!$D$84/24))+($G83&lt;$F83))&lt;0,0,($G83-MAX($F83,([1]Arbejdstider!$D$84/24))+($G83&lt;$F83)))))*24)</f>
        <v>0</v>
      </c>
      <c r="AY83" s="121">
        <f>IF(OR($F83="",$G83=""),0,((IF($G83-MAX($F83,([1]Arbejdstider!$C$85/24))+($G83&lt;$F83)&lt;0,0,$G83-MAX($F83,([1]Arbejdstider!$C$85/24))+($G83&lt;$F83)))*24)-((IF(($G83-MAX($F83,([1]Arbejdstider!$D$85/24))+($G83&lt;$F83))&lt;0,0,($G83-MAX($F83,([1]Arbejdstider!$D$85/24))+($G83&lt;$F83)))))*24)-IF(OR($AR83="",$AS83=""),0,((IF($AS83-MAX($AR83,([1]Arbejdstider!$C$85/24))+($AS83&lt;$AR83)&lt;0,0,$AS83-MAX($AR83,([1]Arbejdstider!$C$85/24))+($AS83&lt;$AR83)))*24)-((IF(($AS83-MAX($AR83,([1]Arbejdstider!$D$85/24))+($AS83&lt;$AR83))&lt;0,0,($AS83-MAX($AR83,([1]Arbejdstider!$D$85/24))+($AS83&lt;$AR83)))))*24)</f>
        <v>0</v>
      </c>
      <c r="AZ83" s="121">
        <f>IFERROR(CEILING(IF(E83="","",IF(OR($F83=0,$G83=0),0,($G83&lt;=$F83)*(1-([1]Arbejdstider!$C$86/24)+([1]Arbejdstider!$D$86/24))*24+(MIN(([1]Arbejdstider!$D$86/24),$G83)-MIN(([1]Arbejdstider!$D$86/24),$F83)+MAX(([1]Arbejdstider!$C$86/24),$G83)-MAX(([1]Arbejdstider!$C$86/24),$F83))*24)-IF(OR($AR83=0,$AS83=0),0,($AS83&lt;=$AR83)*(1-([1]Arbejdstider!$C$86/24)+([1]Arbejdstider!$D$86/24))*24+(MIN(([1]Arbejdstider!$D$86/24),$AS83)-MIN(([1]Arbejdstider!$D$86/24),$AR83)+MAX(([1]Arbejdstider!$C$86/24),$AS83)-MAX(([1]Arbejdstider!$C$86/24),$AR83))*24)+IF(OR($H83=0,$I83=0),0,($I83&lt;=$H83)*(1-([1]Arbejdstider!$C$86/24)+([1]Arbejdstider!$D$86/24))*24+(MIN(([1]Arbejdstider!$D$86/24),$I83)-MIN(([1]Arbejdstider!$D$86/24),$H83)+MAX(([1]Arbejdstider!$C$86/24),$G83)-MAX(([1]Arbejdstider!$C$86/24),$H83))*24)),0.5),"")</f>
        <v>0</v>
      </c>
      <c r="BA83" s="122">
        <f t="shared" si="20"/>
        <v>0</v>
      </c>
      <c r="BB83" s="122">
        <f t="shared" si="21"/>
        <v>0</v>
      </c>
      <c r="BC83" s="122">
        <f t="shared" si="22"/>
        <v>0</v>
      </c>
      <c r="BD83" s="123"/>
      <c r="BE83" s="124"/>
      <c r="BF83" s="122">
        <f t="shared" si="23"/>
        <v>0</v>
      </c>
      <c r="BG83" s="121">
        <f t="shared" si="31"/>
        <v>0</v>
      </c>
      <c r="BH83" s="121">
        <f t="shared" si="24"/>
        <v>0</v>
      </c>
      <c r="BI83" s="121">
        <f t="shared" si="25"/>
        <v>0</v>
      </c>
      <c r="BJ83" s="121">
        <f t="shared" si="26"/>
        <v>0</v>
      </c>
      <c r="BK83" s="121">
        <f t="shared" si="27"/>
        <v>0</v>
      </c>
      <c r="BL83" s="121">
        <f t="shared" si="32"/>
        <v>0</v>
      </c>
      <c r="BM83" s="121">
        <f t="shared" si="28"/>
        <v>0</v>
      </c>
      <c r="BN83" s="121"/>
      <c r="BO83" s="125">
        <f>SUM(AW77:AW83)</f>
        <v>1.71875</v>
      </c>
      <c r="BP83" s="126">
        <f>IF(OR(F83=0,G83=0),0,IF(AND(WEEKDAY(C83,2)=5,G83&lt;F83,G83&gt;(6/24)),(G83-MAX(F83,(6/24))+(F83&gt;G83))*24-7,IF(WEEKDAY(C83,2)=6,(G83-MAX(F83,(6/24))+(F83&gt;G83))*24,IF(WEEKDAY(C83,2)=7,IF(F83&gt;G83,([1]Arbejdstider!H$87-F83)*24,IF(F83&lt;G83,(G83-F83)*24)),0))))</f>
        <v>0</v>
      </c>
      <c r="BQ83" s="126">
        <f>IF(OR(H83=0,I83=0),0,IF(AND(WEEKDAY(C83,2)=5,I83&lt;H83,I83&gt;(6/24)),(I83-MAX(H83,(6/24))+(H83&gt;I83))*24-7,IF(WEEKDAY(C83,2)=6,(I83-MAX(H83,(6/24))+(H83&gt;I83))*24,IF(WEEKDAY(C83,2)=7,IF(H83&gt;I83,([1]Arbejdstider!H$87-H83)*24,IF(H83&lt;I83,(I83-H83)*24)),""))))</f>
        <v>0</v>
      </c>
      <c r="BR83" s="126"/>
      <c r="BS83" s="126"/>
      <c r="BT83" s="127"/>
      <c r="BU83" s="128">
        <f t="shared" si="29"/>
        <v>0</v>
      </c>
      <c r="BV83" s="129" t="str">
        <f t="shared" si="30"/>
        <v>Mandag</v>
      </c>
      <c r="CF83" s="131"/>
      <c r="CG83" s="131"/>
      <c r="CP83" s="132"/>
    </row>
    <row r="84" spans="2:94" s="130" customFormat="1" x14ac:dyDescent="0.2">
      <c r="B84" s="106">
        <f>B77+1</f>
        <v>8</v>
      </c>
      <c r="C84" s="107">
        <f t="shared" si="33"/>
        <v>43515</v>
      </c>
      <c r="D84" s="107" t="str">
        <f t="shared" si="34"/>
        <v>Tirsdag</v>
      </c>
      <c r="E84" s="108" t="s">
        <v>50</v>
      </c>
      <c r="F84" s="109">
        <f>IF(OR(E84=""),"",VLOOKUP(E84,[1]Arbejdstider!$B$4:$AE$78,2,))</f>
        <v>0.29166666666666669</v>
      </c>
      <c r="G84" s="109">
        <f>IF(OR(E84=""),"",VLOOKUP(E84,[1]Arbejdstider!$B$4:$AE$78,3,))</f>
        <v>0.625</v>
      </c>
      <c r="H84" s="109">
        <f>IF(OR(E84=""),"",VLOOKUP(E84,[1]Arbejdstider!$B$4:$AE$78,4,))</f>
        <v>0.95833333333333337</v>
      </c>
      <c r="I84" s="109">
        <f>IF(OR(E84=""),"",VLOOKUP(E84,[1]Arbejdstider!$B$4:$AE$78,5,))</f>
        <v>0.30208333333333331</v>
      </c>
      <c r="J84" s="110">
        <f>IF(OR(E84=""),"",VLOOKUP(E84,[1]Arbejdstider!$B$4:$AE$78,6,))</f>
        <v>0</v>
      </c>
      <c r="K84" s="110">
        <f>IF(OR(E84=""),"",VLOOKUP(E84,[1]Arbejdstider!$B$4:$AE$78,7,))</f>
        <v>0</v>
      </c>
      <c r="L84" s="111">
        <f>IF(OR(E84=""),"",VLOOKUP(E84,[1]Arbejdstider!$B$3:$AE$78,10,))</f>
        <v>0</v>
      </c>
      <c r="M84" s="111">
        <f>IF(OR(E84=""),"",VLOOKUP(E84,[1]Arbejdstider!$B$4:$AE$78,11,))</f>
        <v>0</v>
      </c>
      <c r="N84" s="109">
        <f>IF(OR(E84=""),"",VLOOKUP(E84,[1]Arbejdstider!$B$4:$AE$78,14,))</f>
        <v>0</v>
      </c>
      <c r="O84" s="109">
        <f>IF(OR(E84=""),"",VLOOKUP(E84,[1]Arbejdstider!$B$4:$AE$78,15,))</f>
        <v>0</v>
      </c>
      <c r="P84" s="109">
        <f>IF(OR(E84=""),"",VLOOKUP(E84,[1]Arbejdstider!$B$4:$AE$78,12,))</f>
        <v>0</v>
      </c>
      <c r="Q84" s="109">
        <f>IF(OR(E84=""),"",VLOOKUP(E84,[1]Arbejdstider!$B$4:$AE$78,13,))</f>
        <v>0</v>
      </c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>
        <f>IF(OR(E84=""),"",VLOOKUP(E84,[1]Arbejdstider!$B$4:$AE$78,16,))</f>
        <v>0</v>
      </c>
      <c r="AC84" s="112">
        <f>IF(OR(E84=""),"",VLOOKUP(E84,[1]Arbejdstider!$B$4:$AE$78,17,))</f>
        <v>0</v>
      </c>
      <c r="AD84" s="112">
        <f>IF(OR(E84=""),"",VLOOKUP(E84,[1]Arbejdstider!$B$4:$AE$78,18,))</f>
        <v>0</v>
      </c>
      <c r="AE84" s="112">
        <f>IF(OR(E84=""),"",VLOOKUP(E84,[1]Arbejdstider!$B$4:$AE$78,19,))</f>
        <v>0</v>
      </c>
      <c r="AF84" s="113">
        <f>IF(OR(E84=""),"",VLOOKUP(E84,[1]Arbejdstider!$B$4:$AE$78,20,))</f>
        <v>1</v>
      </c>
      <c r="AG84" s="109">
        <f>IF(OR(E84=""),"",VLOOKUP(E84,[1]Arbejdstider!$B$4:$AE$78,21,))</f>
        <v>0.29166666666666669</v>
      </c>
      <c r="AH84" s="109">
        <f>IF(OR(E84=""),"",VLOOKUP(E84,[1]Arbejdstider!$B$4:$AE$78,22,))</f>
        <v>0.625</v>
      </c>
      <c r="AI84" s="109">
        <f>IF(OR(E84=""),"",VLOOKUP(E84,[1]Arbejdstider!$B$4:$AE$78,23,))</f>
        <v>0.95833333333333337</v>
      </c>
      <c r="AJ84" s="114">
        <f>IF(OR(E84=""),"",VLOOKUP(E84,[1]Arbejdstider!$B$4:$AE$78,20,))</f>
        <v>1</v>
      </c>
      <c r="AK84" s="110">
        <f>IF(OR(E84=""),"",VLOOKUP(E84,[1]Arbejdstider!$B$4:$AE$78,21,))</f>
        <v>0.29166666666666669</v>
      </c>
      <c r="AL84" s="115"/>
      <c r="AM84" s="115"/>
      <c r="AN84" s="115"/>
      <c r="AO84" s="115"/>
      <c r="AP84" s="115"/>
      <c r="AQ84" s="115"/>
      <c r="AR84" s="116"/>
      <c r="AS84" s="117"/>
      <c r="AT84" s="118">
        <f>IF(OR(E84=""),"",VLOOKUP(E84,[1]Arbejdstider!$B$4:$AE$78,24,))</f>
        <v>0.29166666666666674</v>
      </c>
      <c r="AU84" s="113">
        <f>IF(OR(E84=""),"",VLOOKUP(E84,[1]Arbejdstider!$B$4:$AE$78,22,))</f>
        <v>0.625</v>
      </c>
      <c r="AV84" s="113">
        <f>IF(OR(E84=""),"",VLOOKUP(E84,[1]Arbejdstider!$B$4:$AE$78,23,))</f>
        <v>0.95833333333333337</v>
      </c>
      <c r="AW84" s="119">
        <f t="shared" si="19"/>
        <v>0.67708333333333337</v>
      </c>
      <c r="AX84" s="120">
        <f>IF(OR($F84="",$G84=""),0,((IF($G84-MAX($F84,([1]Arbejdstider!$C$84/24))+($G84&lt;$F84)&lt;0,0,$G84-MAX($F84,([1]Arbejdstider!$C$84/24))+($G84&lt;$F84)))*24)-((IF(($G84-MAX($F84,([1]Arbejdstider!$D$84/24))+($G84&lt;$F84))&lt;0,0,($G84-MAX($F84,([1]Arbejdstider!$D$84/24))+($G84&lt;$F84)))))*24)</f>
        <v>8</v>
      </c>
      <c r="AY84" s="121">
        <f>IF(OR($F84="",$G84=""),0,((IF($G84-MAX($F84,([1]Arbejdstider!$C$85/24))+($G84&lt;$F84)&lt;0,0,$G84-MAX($F84,([1]Arbejdstider!$C$85/24))+($G84&lt;$F84)))*24)-((IF(($G84-MAX($F84,([1]Arbejdstider!$D$85/24))+($G84&lt;$F84))&lt;0,0,($G84-MAX($F84,([1]Arbejdstider!$D$85/24))+($G84&lt;$F84)))))*24)-IF(OR($AR84="",$AS84=""),0,((IF($AS84-MAX($AR84,([1]Arbejdstider!$C$85/24))+($AS84&lt;$AR84)&lt;0,0,$AS84-MAX($AR84,([1]Arbejdstider!$C$85/24))+($AS84&lt;$AR84)))*24)-((IF(($AS84-MAX($AR84,([1]Arbejdstider!$D$85/24))+($AS84&lt;$AR84))&lt;0,0,($AS84-MAX($AR84,([1]Arbejdstider!$D$85/24))+($AS84&lt;$AR84)))))*24)</f>
        <v>0</v>
      </c>
      <c r="AZ84" s="121">
        <f>IFERROR(CEILING(IF(E84="","",IF(OR($F84=0,$G84=0),0,($G84&lt;=$F84)*(1-([1]Arbejdstider!$C$86/24)+([1]Arbejdstider!$D$86/24))*24+(MIN(([1]Arbejdstider!$D$86/24),$G84)-MIN(([1]Arbejdstider!$D$86/24),$F84)+MAX(([1]Arbejdstider!$C$86/24),$G84)-MAX(([1]Arbejdstider!$C$86/24),$F84))*24)-IF(OR($AR84=0,$AS84=0),0,($AS84&lt;=$AR84)*(1-([1]Arbejdstider!$C$86/24)+([1]Arbejdstider!$D$86/24))*24+(MIN(([1]Arbejdstider!$D$86/24),$AS84)-MIN(([1]Arbejdstider!$D$86/24),$AR84)+MAX(([1]Arbejdstider!$C$86/24),$AS84)-MAX(([1]Arbejdstider!$C$86/24),$AR84))*24)+IF(OR($H84=0,$I84=0),0,($I84&lt;=$H84)*(1-([1]Arbejdstider!$C$86/24)+([1]Arbejdstider!$D$86/24))*24+(MIN(([1]Arbejdstider!$D$86/24),$I84)-MIN(([1]Arbejdstider!$D$86/24),$H84)+MAX(([1]Arbejdstider!$C$86/24),$G84)-MAX(([1]Arbejdstider!$C$86/24),$H84))*24)),0.5),"")</f>
        <v>7</v>
      </c>
      <c r="BA84" s="122">
        <f t="shared" si="20"/>
        <v>0</v>
      </c>
      <c r="BB84" s="122">
        <f t="shared" si="21"/>
        <v>0</v>
      </c>
      <c r="BC84" s="122">
        <f t="shared" si="22"/>
        <v>0</v>
      </c>
      <c r="BD84" s="123"/>
      <c r="BE84" s="124"/>
      <c r="BF84" s="122">
        <f t="shared" si="23"/>
        <v>0</v>
      </c>
      <c r="BG84" s="121" t="str">
        <f t="shared" si="31"/>
        <v/>
      </c>
      <c r="BH84" s="121">
        <f t="shared" si="24"/>
        <v>0</v>
      </c>
      <c r="BI84" s="121">
        <f t="shared" si="25"/>
        <v>0</v>
      </c>
      <c r="BJ84" s="121">
        <f t="shared" si="26"/>
        <v>0</v>
      </c>
      <c r="BK84" s="121">
        <f t="shared" si="27"/>
        <v>0</v>
      </c>
      <c r="BL84" s="121">
        <f t="shared" si="32"/>
        <v>0</v>
      </c>
      <c r="BM84" s="121">
        <f t="shared" si="28"/>
        <v>0</v>
      </c>
      <c r="BN84" s="121"/>
      <c r="BO84" s="125"/>
      <c r="BP84" s="126">
        <f>IF(OR(F84=0,G84=0),0,IF(AND(WEEKDAY(C84,2)=5,G84&lt;F84,G84&gt;(6/24)),(G84-MAX(F84,(6/24))+(F84&gt;G84))*24-7,IF(WEEKDAY(C84,2)=6,(G84-MAX(F84,(6/24))+(F84&gt;G84))*24,IF(WEEKDAY(C84,2)=7,IF(F84&gt;G84,([1]Arbejdstider!H$87-F84)*24,IF(F84&lt;G84,(G84-F84)*24)),0))))</f>
        <v>0</v>
      </c>
      <c r="BQ84" s="126" t="str">
        <f>IF(OR(H84=0,I84=0),0,IF(AND(WEEKDAY(C84,2)=5,I84&lt;H84,I84&gt;(6/24)),(I84-MAX(H84,(6/24))+(H84&gt;I84))*24-7,IF(WEEKDAY(C84,2)=6,(I84-MAX(H84,(6/24))+(H84&gt;I84))*24,IF(WEEKDAY(C84,2)=7,IF(H84&gt;I84,([1]Arbejdstider!H$87-H84)*24,IF(H84&lt;I84,(I84-H84)*24)),""))))</f>
        <v/>
      </c>
      <c r="BR84" s="126"/>
      <c r="BS84" s="126"/>
      <c r="BT84" s="127"/>
      <c r="BU84" s="128">
        <f t="shared" si="29"/>
        <v>8</v>
      </c>
      <c r="BV84" s="129" t="str">
        <f t="shared" si="30"/>
        <v>Tirsdag</v>
      </c>
      <c r="CF84" s="131"/>
      <c r="CG84" s="131"/>
      <c r="CP84" s="132"/>
    </row>
    <row r="85" spans="2:94" s="130" customFormat="1" x14ac:dyDescent="0.2">
      <c r="B85" s="106"/>
      <c r="C85" s="107">
        <f t="shared" si="33"/>
        <v>43516</v>
      </c>
      <c r="D85" s="107" t="str">
        <f t="shared" si="34"/>
        <v>Onsdag</v>
      </c>
      <c r="E85" s="108" t="s">
        <v>48</v>
      </c>
      <c r="F85" s="109">
        <f>IF(OR(E85=""),"",VLOOKUP(E85,[1]Arbejdstider!$B$4:$AE$78,2,))</f>
        <v>0</v>
      </c>
      <c r="G85" s="109">
        <f>IF(OR(E85=""),"",VLOOKUP(E85,[1]Arbejdstider!$B$4:$AE$78,3,))</f>
        <v>0</v>
      </c>
      <c r="H85" s="109">
        <f>IF(OR(E85=""),"",VLOOKUP(E85,[1]Arbejdstider!$B$4:$AE$78,4,))</f>
        <v>0.95833333333333337</v>
      </c>
      <c r="I85" s="109">
        <f>IF(OR(E85=""),"",VLOOKUP(E85,[1]Arbejdstider!$B$4:$AE$78,5,))</f>
        <v>0.30208333333333331</v>
      </c>
      <c r="J85" s="110">
        <f>IF(OR(E85=""),"",VLOOKUP(E85,[1]Arbejdstider!$B$4:$AE$78,6,))</f>
        <v>0</v>
      </c>
      <c r="K85" s="110">
        <f>IF(OR(E85=""),"",VLOOKUP(E85,[1]Arbejdstider!$B$4:$AE$78,7,))</f>
        <v>0</v>
      </c>
      <c r="L85" s="111">
        <f>IF(OR(E85=""),"",VLOOKUP(E85,[1]Arbejdstider!$B$3:$AE$78,10,))</f>
        <v>0</v>
      </c>
      <c r="M85" s="111">
        <f>IF(OR(E85=""),"",VLOOKUP(E85,[1]Arbejdstider!$B$4:$AE$78,11,))</f>
        <v>0</v>
      </c>
      <c r="N85" s="109">
        <f>IF(OR(E85=""),"",VLOOKUP(E85,[1]Arbejdstider!$B$4:$AE$78,14,))</f>
        <v>0</v>
      </c>
      <c r="O85" s="109">
        <f>IF(OR(E85=""),"",VLOOKUP(E85,[1]Arbejdstider!$B$4:$AE$78,15,))</f>
        <v>0</v>
      </c>
      <c r="P85" s="109">
        <f>IF(OR(E85=""),"",VLOOKUP(E85,[1]Arbejdstider!$B$4:$AE$78,12,))</f>
        <v>0</v>
      </c>
      <c r="Q85" s="109">
        <f>IF(OR(E85=""),"",VLOOKUP(E85,[1]Arbejdstider!$B$4:$AE$78,13,))</f>
        <v>0</v>
      </c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>
        <f>IF(OR(E85=""),"",VLOOKUP(E85,[1]Arbejdstider!$B$4:$AE$78,16,))</f>
        <v>0</v>
      </c>
      <c r="AC85" s="112">
        <f>IF(OR(E85=""),"",VLOOKUP(E85,[1]Arbejdstider!$B$4:$AE$78,17,))</f>
        <v>0</v>
      </c>
      <c r="AD85" s="112">
        <f>IF(OR(E85=""),"",VLOOKUP(E85,[1]Arbejdstider!$B$4:$AE$78,18,))</f>
        <v>0</v>
      </c>
      <c r="AE85" s="112">
        <f>IF(OR(E85=""),"",VLOOKUP(E85,[1]Arbejdstider!$B$4:$AE$78,19,))</f>
        <v>0</v>
      </c>
      <c r="AF85" s="113">
        <f>IF(OR(E85=""),"",VLOOKUP(E85,[1]Arbejdstider!$B$4:$AE$78,20,))</f>
        <v>1</v>
      </c>
      <c r="AG85" s="109">
        <f>IF(OR(E85=""),"",VLOOKUP(E85,[1]Arbejdstider!$B$4:$AE$78,21,))</f>
        <v>0.95833333333333337</v>
      </c>
      <c r="AH85" s="109">
        <f>IF(OR(E85=""),"",VLOOKUP(E85,[1]Arbejdstider!$B$4:$AE$78,22,))</f>
        <v>0</v>
      </c>
      <c r="AI85" s="109">
        <f>IF(OR(E85=""),"",VLOOKUP(E85,[1]Arbejdstider!$B$4:$AE$78,23,))</f>
        <v>0</v>
      </c>
      <c r="AJ85" s="114">
        <f>IF(OR(E85=""),"",VLOOKUP(E85,[1]Arbejdstider!$B$4:$AE$78,20,))</f>
        <v>1</v>
      </c>
      <c r="AK85" s="110">
        <f>IF(OR(E85=""),"",VLOOKUP(E85,[1]Arbejdstider!$B$4:$AE$78,21,))</f>
        <v>0.95833333333333337</v>
      </c>
      <c r="AL85" s="115"/>
      <c r="AM85" s="115"/>
      <c r="AN85" s="115"/>
      <c r="AO85" s="115"/>
      <c r="AP85" s="115"/>
      <c r="AQ85" s="115"/>
      <c r="AR85" s="116"/>
      <c r="AS85" s="117"/>
      <c r="AT85" s="118">
        <f>IF(OR(E85=""),"",VLOOKUP(E85,[1]Arbejdstider!$B$4:$AE$78,24,))</f>
        <v>0.95833333333333337</v>
      </c>
      <c r="AU85" s="113">
        <f>IF(OR(E85=""),"",VLOOKUP(E85,[1]Arbejdstider!$B$4:$AE$78,22,))</f>
        <v>0</v>
      </c>
      <c r="AV85" s="113">
        <f>IF(OR(E85=""),"",VLOOKUP(E85,[1]Arbejdstider!$B$4:$AE$78,23,))</f>
        <v>0</v>
      </c>
      <c r="AW85" s="119">
        <f t="shared" si="19"/>
        <v>0.34375</v>
      </c>
      <c r="AX85" s="120">
        <f>IF(OR($F85="",$G85=""),0,((IF($G85-MAX($F85,([1]Arbejdstider!$C$84/24))+($G85&lt;$F85)&lt;0,0,$G85-MAX($F85,([1]Arbejdstider!$C$84/24))+($G85&lt;$F85)))*24)-((IF(($G85-MAX($F85,([1]Arbejdstider!$D$84/24))+($G85&lt;$F85))&lt;0,0,($G85-MAX($F85,([1]Arbejdstider!$D$84/24))+($G85&lt;$F85)))))*24)</f>
        <v>0</v>
      </c>
      <c r="AY85" s="121">
        <f>IF(OR($F85="",$G85=""),0,((IF($G85-MAX($F85,([1]Arbejdstider!$C$85/24))+($G85&lt;$F85)&lt;0,0,$G85-MAX($F85,([1]Arbejdstider!$C$85/24))+($G85&lt;$F85)))*24)-((IF(($G85-MAX($F85,([1]Arbejdstider!$D$85/24))+($G85&lt;$F85))&lt;0,0,($G85-MAX($F85,([1]Arbejdstider!$D$85/24))+($G85&lt;$F85)))))*24)-IF(OR($AR85="",$AS85=""),0,((IF($AS85-MAX($AR85,([1]Arbejdstider!$C$85/24))+($AS85&lt;$AR85)&lt;0,0,$AS85-MAX($AR85,([1]Arbejdstider!$C$85/24))+($AS85&lt;$AR85)))*24)-((IF(($AS85-MAX($AR85,([1]Arbejdstider!$D$85/24))+($AS85&lt;$AR85))&lt;0,0,($AS85-MAX($AR85,([1]Arbejdstider!$D$85/24))+($AS85&lt;$AR85)))))*24)</f>
        <v>0</v>
      </c>
      <c r="AZ85" s="121">
        <f>IFERROR(CEILING(IF(E85="","",IF(OR($F85=0,$G85=0),0,($G85&lt;=$F85)*(1-([1]Arbejdstider!$C$86/24)+([1]Arbejdstider!$D$86/24))*24+(MIN(([1]Arbejdstider!$D$86/24),$G85)-MIN(([1]Arbejdstider!$D$86/24),$F85)+MAX(([1]Arbejdstider!$C$86/24),$G85)-MAX(([1]Arbejdstider!$C$86/24),$F85))*24)-IF(OR($AR85=0,$AS85=0),0,($AS85&lt;=$AR85)*(1-([1]Arbejdstider!$C$86/24)+([1]Arbejdstider!$D$86/24))*24+(MIN(([1]Arbejdstider!$D$86/24),$AS85)-MIN(([1]Arbejdstider!$D$86/24),$AR85)+MAX(([1]Arbejdstider!$C$86/24),$AS85)-MAX(([1]Arbejdstider!$C$86/24),$AR85))*24)+IF(OR($H85=0,$I85=0),0,($I85&lt;=$H85)*(1-([1]Arbejdstider!$C$86/24)+([1]Arbejdstider!$D$86/24))*24+(MIN(([1]Arbejdstider!$D$86/24),$I85)-MIN(([1]Arbejdstider!$D$86/24),$H85)+MAX(([1]Arbejdstider!$C$86/24),$G85)-MAX(([1]Arbejdstider!$C$86/24),$H85))*24)),0.5),"")</f>
        <v>7</v>
      </c>
      <c r="BA85" s="122">
        <f t="shared" si="20"/>
        <v>0</v>
      </c>
      <c r="BB85" s="122">
        <f t="shared" si="21"/>
        <v>0</v>
      </c>
      <c r="BC85" s="122">
        <f t="shared" si="22"/>
        <v>0</v>
      </c>
      <c r="BD85" s="123"/>
      <c r="BE85" s="124"/>
      <c r="BF85" s="122">
        <f t="shared" si="23"/>
        <v>0</v>
      </c>
      <c r="BG85" s="121" t="str">
        <f t="shared" si="31"/>
        <v/>
      </c>
      <c r="BH85" s="121">
        <f t="shared" si="24"/>
        <v>0</v>
      </c>
      <c r="BI85" s="121">
        <f t="shared" si="25"/>
        <v>0</v>
      </c>
      <c r="BJ85" s="121">
        <f t="shared" si="26"/>
        <v>0</v>
      </c>
      <c r="BK85" s="121">
        <f t="shared" si="27"/>
        <v>0</v>
      </c>
      <c r="BL85" s="121">
        <f t="shared" si="32"/>
        <v>0</v>
      </c>
      <c r="BM85" s="121">
        <f t="shared" si="28"/>
        <v>0</v>
      </c>
      <c r="BN85" s="121"/>
      <c r="BO85" s="125"/>
      <c r="BP85" s="126">
        <f>IF(OR(F85=0,G85=0),0,IF(AND(WEEKDAY(C85,2)=5,G85&lt;F85,G85&gt;(6/24)),(G85-MAX(F85,(6/24))+(F85&gt;G85))*24-7,IF(WEEKDAY(C85,2)=6,(G85-MAX(F85,(6/24))+(F85&gt;G85))*24,IF(WEEKDAY(C85,2)=7,IF(F85&gt;G85,([1]Arbejdstider!H$87-F85)*24,IF(F85&lt;G85,(G85-F85)*24)),0))))</f>
        <v>0</v>
      </c>
      <c r="BQ85" s="126" t="str">
        <f>IF(OR(H85=0,I85=0),0,IF(AND(WEEKDAY(C85,2)=5,I85&lt;H85,I85&gt;(6/24)),(I85-MAX(H85,(6/24))+(H85&gt;I85))*24-7,IF(WEEKDAY(C85,2)=6,(I85-MAX(H85,(6/24))+(H85&gt;I85))*24,IF(WEEKDAY(C85,2)=7,IF(H85&gt;I85,([1]Arbejdstider!H$87-H85)*24,IF(H85&lt;I85,(I85-H85)*24)),""))))</f>
        <v/>
      </c>
      <c r="BR85" s="126"/>
      <c r="BS85" s="126"/>
      <c r="BT85" s="127"/>
      <c r="BU85" s="128">
        <f t="shared" si="29"/>
        <v>0</v>
      </c>
      <c r="BV85" s="129" t="str">
        <f t="shared" si="30"/>
        <v>Onsdag</v>
      </c>
      <c r="CF85" s="131"/>
      <c r="CG85" s="131"/>
      <c r="CP85" s="132"/>
    </row>
    <row r="86" spans="2:94" s="130" customFormat="1" x14ac:dyDescent="0.2">
      <c r="B86" s="106"/>
      <c r="C86" s="107">
        <f t="shared" si="33"/>
        <v>43517</v>
      </c>
      <c r="D86" s="107" t="str">
        <f t="shared" si="34"/>
        <v>Torsdag</v>
      </c>
      <c r="E86" s="108" t="s">
        <v>48</v>
      </c>
      <c r="F86" s="109">
        <f>IF(OR(E86=""),"",VLOOKUP(E86,[1]Arbejdstider!$B$4:$AE$78,2,))</f>
        <v>0</v>
      </c>
      <c r="G86" s="109">
        <f>IF(OR(E86=""),"",VLOOKUP(E86,[1]Arbejdstider!$B$4:$AE$78,3,))</f>
        <v>0</v>
      </c>
      <c r="H86" s="109">
        <f>IF(OR(E86=""),"",VLOOKUP(E86,[1]Arbejdstider!$B$4:$AE$78,4,))</f>
        <v>0.95833333333333337</v>
      </c>
      <c r="I86" s="109">
        <f>IF(OR(E86=""),"",VLOOKUP(E86,[1]Arbejdstider!$B$4:$AE$78,5,))</f>
        <v>0.30208333333333331</v>
      </c>
      <c r="J86" s="110">
        <f>IF(OR(E86=""),"",VLOOKUP(E86,[1]Arbejdstider!$B$4:$AE$78,6,))</f>
        <v>0</v>
      </c>
      <c r="K86" s="110">
        <f>IF(OR(E86=""),"",VLOOKUP(E86,[1]Arbejdstider!$B$4:$AE$78,7,))</f>
        <v>0</v>
      </c>
      <c r="L86" s="111">
        <f>IF(OR(E86=""),"",VLOOKUP(E86,[1]Arbejdstider!$B$3:$AE$78,10,))</f>
        <v>0</v>
      </c>
      <c r="M86" s="111">
        <f>IF(OR(E86=""),"",VLOOKUP(E86,[1]Arbejdstider!$B$4:$AE$78,11,))</f>
        <v>0</v>
      </c>
      <c r="N86" s="109">
        <f>IF(OR(E86=""),"",VLOOKUP(E86,[1]Arbejdstider!$B$4:$AE$78,14,))</f>
        <v>0</v>
      </c>
      <c r="O86" s="109">
        <f>IF(OR(E86=""),"",VLOOKUP(E86,[1]Arbejdstider!$B$4:$AE$78,15,))</f>
        <v>0</v>
      </c>
      <c r="P86" s="109">
        <f>IF(OR(E86=""),"",VLOOKUP(E86,[1]Arbejdstider!$B$4:$AE$78,12,))</f>
        <v>0</v>
      </c>
      <c r="Q86" s="109">
        <f>IF(OR(E86=""),"",VLOOKUP(E86,[1]Arbejdstider!$B$4:$AE$78,13,))</f>
        <v>0</v>
      </c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>
        <f>IF(OR(E86=""),"",VLOOKUP(E86,[1]Arbejdstider!$B$4:$AE$78,16,))</f>
        <v>0</v>
      </c>
      <c r="AC86" s="112">
        <f>IF(OR(E86=""),"",VLOOKUP(E86,[1]Arbejdstider!$B$4:$AE$78,17,))</f>
        <v>0</v>
      </c>
      <c r="AD86" s="112">
        <f>IF(OR(E86=""),"",VLOOKUP(E86,[1]Arbejdstider!$B$4:$AE$78,18,))</f>
        <v>0</v>
      </c>
      <c r="AE86" s="112">
        <f>IF(OR(E86=""),"",VLOOKUP(E86,[1]Arbejdstider!$B$4:$AE$78,19,))</f>
        <v>0</v>
      </c>
      <c r="AF86" s="113">
        <f>IF(OR(E86=""),"",VLOOKUP(E86,[1]Arbejdstider!$B$4:$AE$78,20,))</f>
        <v>1</v>
      </c>
      <c r="AG86" s="109">
        <f>IF(OR(E86=""),"",VLOOKUP(E86,[1]Arbejdstider!$B$4:$AE$78,21,))</f>
        <v>0.95833333333333337</v>
      </c>
      <c r="AH86" s="109">
        <f>IF(OR(E86=""),"",VLOOKUP(E86,[1]Arbejdstider!$B$4:$AE$78,22,))</f>
        <v>0</v>
      </c>
      <c r="AI86" s="109">
        <f>IF(OR(E86=""),"",VLOOKUP(E86,[1]Arbejdstider!$B$4:$AE$78,23,))</f>
        <v>0</v>
      </c>
      <c r="AJ86" s="114">
        <f>IF(OR(E86=""),"",VLOOKUP(E86,[1]Arbejdstider!$B$4:$AE$78,20,))</f>
        <v>1</v>
      </c>
      <c r="AK86" s="110">
        <f>IF(OR(E86=""),"",VLOOKUP(E86,[1]Arbejdstider!$B$4:$AE$78,21,))</f>
        <v>0.95833333333333337</v>
      </c>
      <c r="AL86" s="115"/>
      <c r="AM86" s="115"/>
      <c r="AN86" s="115"/>
      <c r="AO86" s="115"/>
      <c r="AP86" s="115"/>
      <c r="AQ86" s="115"/>
      <c r="AR86" s="116"/>
      <c r="AS86" s="117"/>
      <c r="AT86" s="118">
        <f>IF(OR(E86=""),"",VLOOKUP(E86,[1]Arbejdstider!$B$4:$AE$78,24,))</f>
        <v>0.95833333333333337</v>
      </c>
      <c r="AU86" s="113">
        <f>IF(OR(E86=""),"",VLOOKUP(E86,[1]Arbejdstider!$B$4:$AE$78,22,))</f>
        <v>0</v>
      </c>
      <c r="AV86" s="113">
        <f>IF(OR(E86=""),"",VLOOKUP(E86,[1]Arbejdstider!$B$4:$AE$78,23,))</f>
        <v>0</v>
      </c>
      <c r="AW86" s="119">
        <f t="shared" si="19"/>
        <v>0.34375</v>
      </c>
      <c r="AX86" s="120">
        <f>IF(OR($F86="",$G86=""),0,((IF($G86-MAX($F86,([1]Arbejdstider!$C$84/24))+($G86&lt;$F86)&lt;0,0,$G86-MAX($F86,([1]Arbejdstider!$C$84/24))+($G86&lt;$F86)))*24)-((IF(($G86-MAX($F86,([1]Arbejdstider!$D$84/24))+($G86&lt;$F86))&lt;0,0,($G86-MAX($F86,([1]Arbejdstider!$D$84/24))+($G86&lt;$F86)))))*24)</f>
        <v>0</v>
      </c>
      <c r="AY86" s="121">
        <f>IF(OR($F86="",$G86=""),0,((IF($G86-MAX($F86,([1]Arbejdstider!$C$85/24))+($G86&lt;$F86)&lt;0,0,$G86-MAX($F86,([1]Arbejdstider!$C$85/24))+($G86&lt;$F86)))*24)-((IF(($G86-MAX($F86,([1]Arbejdstider!$D$85/24))+($G86&lt;$F86))&lt;0,0,($G86-MAX($F86,([1]Arbejdstider!$D$85/24))+($G86&lt;$F86)))))*24)-IF(OR($AR86="",$AS86=""),0,((IF($AS86-MAX($AR86,([1]Arbejdstider!$C$85/24))+($AS86&lt;$AR86)&lt;0,0,$AS86-MAX($AR86,([1]Arbejdstider!$C$85/24))+($AS86&lt;$AR86)))*24)-((IF(($AS86-MAX($AR86,([1]Arbejdstider!$D$85/24))+($AS86&lt;$AR86))&lt;0,0,($AS86-MAX($AR86,([1]Arbejdstider!$D$85/24))+($AS86&lt;$AR86)))))*24)</f>
        <v>0</v>
      </c>
      <c r="AZ86" s="121">
        <f>IFERROR(CEILING(IF(E86="","",IF(OR($F86=0,$G86=0),0,($G86&lt;=$F86)*(1-([1]Arbejdstider!$C$86/24)+([1]Arbejdstider!$D$86/24))*24+(MIN(([1]Arbejdstider!$D$86/24),$G86)-MIN(([1]Arbejdstider!$D$86/24),$F86)+MAX(([1]Arbejdstider!$C$86/24),$G86)-MAX(([1]Arbejdstider!$C$86/24),$F86))*24)-IF(OR($AR86=0,$AS86=0),0,($AS86&lt;=$AR86)*(1-([1]Arbejdstider!$C$86/24)+([1]Arbejdstider!$D$86/24))*24+(MIN(([1]Arbejdstider!$D$86/24),$AS86)-MIN(([1]Arbejdstider!$D$86/24),$AR86)+MAX(([1]Arbejdstider!$C$86/24),$AS86)-MAX(([1]Arbejdstider!$C$86/24),$AR86))*24)+IF(OR($H86=0,$I86=0),0,($I86&lt;=$H86)*(1-([1]Arbejdstider!$C$86/24)+([1]Arbejdstider!$D$86/24))*24+(MIN(([1]Arbejdstider!$D$86/24),$I86)-MIN(([1]Arbejdstider!$D$86/24),$H86)+MAX(([1]Arbejdstider!$C$86/24),$G86)-MAX(([1]Arbejdstider!$C$86/24),$H86))*24)),0.5),"")</f>
        <v>7</v>
      </c>
      <c r="BA86" s="122">
        <f t="shared" si="20"/>
        <v>0</v>
      </c>
      <c r="BB86" s="122">
        <f t="shared" si="21"/>
        <v>0</v>
      </c>
      <c r="BC86" s="122">
        <f t="shared" si="22"/>
        <v>0</v>
      </c>
      <c r="BD86" s="123"/>
      <c r="BE86" s="124"/>
      <c r="BF86" s="122">
        <f t="shared" si="23"/>
        <v>0</v>
      </c>
      <c r="BG86" s="121" t="str">
        <f t="shared" si="31"/>
        <v/>
      </c>
      <c r="BH86" s="121">
        <f t="shared" si="24"/>
        <v>0</v>
      </c>
      <c r="BI86" s="121">
        <f t="shared" si="25"/>
        <v>0</v>
      </c>
      <c r="BJ86" s="121">
        <f t="shared" si="26"/>
        <v>0</v>
      </c>
      <c r="BK86" s="121">
        <f t="shared" si="27"/>
        <v>0</v>
      </c>
      <c r="BL86" s="121">
        <f t="shared" si="32"/>
        <v>0</v>
      </c>
      <c r="BM86" s="121">
        <f t="shared" si="28"/>
        <v>0</v>
      </c>
      <c r="BN86" s="121"/>
      <c r="BO86" s="125"/>
      <c r="BP86" s="126">
        <f>IF(OR(F86=0,G86=0),0,IF(AND(WEEKDAY(C86,2)=5,G86&lt;F86,G86&gt;(6/24)),(G86-MAX(F86,(6/24))+(F86&gt;G86))*24-7,IF(WEEKDAY(C86,2)=6,(G86-MAX(F86,(6/24))+(F86&gt;G86))*24,IF(WEEKDAY(C86,2)=7,IF(F86&gt;G86,([1]Arbejdstider!H$87-F86)*24,IF(F86&lt;G86,(G86-F86)*24)),0))))</f>
        <v>0</v>
      </c>
      <c r="BQ86" s="126" t="str">
        <f>IF(OR(H86=0,I86=0),0,IF(AND(WEEKDAY(C86,2)=5,I86&lt;H86,I86&gt;(6/24)),(I86-MAX(H86,(6/24))+(H86&gt;I86))*24-7,IF(WEEKDAY(C86,2)=6,(I86-MAX(H86,(6/24))+(H86&gt;I86))*24,IF(WEEKDAY(C86,2)=7,IF(H86&gt;I86,([1]Arbejdstider!H$87-H86)*24,IF(H86&lt;I86,(I86-H86)*24)),""))))</f>
        <v/>
      </c>
      <c r="BR86" s="126"/>
      <c r="BS86" s="126"/>
      <c r="BT86" s="127"/>
      <c r="BU86" s="128">
        <f t="shared" si="29"/>
        <v>0</v>
      </c>
      <c r="BV86" s="129" t="str">
        <f t="shared" si="30"/>
        <v>Torsdag</v>
      </c>
      <c r="CF86" s="131"/>
      <c r="CG86" s="131"/>
      <c r="CP86" s="132"/>
    </row>
    <row r="87" spans="2:94" s="130" customFormat="1" x14ac:dyDescent="0.2">
      <c r="B87" s="106"/>
      <c r="C87" s="107">
        <f t="shared" si="33"/>
        <v>43518</v>
      </c>
      <c r="D87" s="107" t="str">
        <f t="shared" si="34"/>
        <v>Fredag</v>
      </c>
      <c r="E87" s="108" t="s">
        <v>49</v>
      </c>
      <c r="F87" s="109">
        <f>IF(OR(E87=""),"",VLOOKUP(E87,[1]Arbejdstider!$B$4:$AE$78,2,))</f>
        <v>0</v>
      </c>
      <c r="G87" s="109">
        <f>IF(OR(E87=""),"",VLOOKUP(E87,[1]Arbejdstider!$B$4:$AE$78,3,))</f>
        <v>0</v>
      </c>
      <c r="H87" s="109">
        <f>IF(OR(E87=""),"",VLOOKUP(E87,[1]Arbejdstider!$B$4:$AE$78,4,))</f>
        <v>0</v>
      </c>
      <c r="I87" s="109">
        <f>IF(OR(E87=""),"",VLOOKUP(E87,[1]Arbejdstider!$B$4:$AE$78,5,))</f>
        <v>0</v>
      </c>
      <c r="J87" s="110">
        <f>IF(OR(E87=""),"",VLOOKUP(E87,[1]Arbejdstider!$B$4:$AE$78,6,))</f>
        <v>0</v>
      </c>
      <c r="K87" s="110">
        <f>IF(OR(E87=""),"",VLOOKUP(E87,[1]Arbejdstider!$B$4:$AE$78,7,))</f>
        <v>0</v>
      </c>
      <c r="L87" s="111">
        <f>IF(OR(E87=""),"",VLOOKUP(E87,[1]Arbejdstider!$B$3:$AE$78,10,))</f>
        <v>0</v>
      </c>
      <c r="M87" s="111">
        <f>IF(OR(E87=""),"",VLOOKUP(E87,[1]Arbejdstider!$B$4:$AE$78,11,))</f>
        <v>0</v>
      </c>
      <c r="N87" s="109">
        <f>IF(OR(E87=""),"",VLOOKUP(E87,[1]Arbejdstider!$B$4:$AE$78,14,))</f>
        <v>0</v>
      </c>
      <c r="O87" s="109">
        <f>IF(OR(E87=""),"",VLOOKUP(E87,[1]Arbejdstider!$B$4:$AE$78,15,))</f>
        <v>0</v>
      </c>
      <c r="P87" s="109">
        <f>IF(OR(E87=""),"",VLOOKUP(E87,[1]Arbejdstider!$B$4:$AE$78,12,))</f>
        <v>0</v>
      </c>
      <c r="Q87" s="109">
        <f>IF(OR(E87=""),"",VLOOKUP(E87,[1]Arbejdstider!$B$4:$AE$78,13,))</f>
        <v>0</v>
      </c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>
        <f>IF(OR(E87=""),"",VLOOKUP(E87,[1]Arbejdstider!$B$4:$AE$78,16,))</f>
        <v>0</v>
      </c>
      <c r="AC87" s="112">
        <f>IF(OR(E87=""),"",VLOOKUP(E87,[1]Arbejdstider!$B$4:$AE$78,17,))</f>
        <v>0</v>
      </c>
      <c r="AD87" s="112">
        <f>IF(OR(E87=""),"",VLOOKUP(E87,[1]Arbejdstider!$B$4:$AE$78,18,))</f>
        <v>0</v>
      </c>
      <c r="AE87" s="112">
        <f>IF(OR(E87=""),"",VLOOKUP(E87,[1]Arbejdstider!$B$4:$AE$78,19,))</f>
        <v>0</v>
      </c>
      <c r="AF87" s="113">
        <f>IF(OR(E87=""),"",VLOOKUP(E87,[1]Arbejdstider!$B$4:$AE$78,20,))</f>
        <v>0.30208333333333331</v>
      </c>
      <c r="AG87" s="109">
        <f>IF(OR(E87=""),"",VLOOKUP(E87,[1]Arbejdstider!$B$4:$AE$78,21,))</f>
        <v>0.55208333333333337</v>
      </c>
      <c r="AH87" s="109">
        <f>IF(OR(E87=""),"",VLOOKUP(E87,[1]Arbejdstider!$B$4:$AE$78,22,))</f>
        <v>0.55208333333333337</v>
      </c>
      <c r="AI87" s="109">
        <f>IF(OR(E87=""),"",VLOOKUP(E87,[1]Arbejdstider!$B$4:$AE$78,23,))</f>
        <v>1</v>
      </c>
      <c r="AJ87" s="114">
        <f>IF(OR(E87=""),"",VLOOKUP(E87,[1]Arbejdstider!$B$4:$AE$78,20,))</f>
        <v>0.30208333333333331</v>
      </c>
      <c r="AK87" s="110">
        <f>IF(OR(E87=""),"",VLOOKUP(E87,[1]Arbejdstider!$B$4:$AE$78,21,))</f>
        <v>0.55208333333333337</v>
      </c>
      <c r="AL87" s="115"/>
      <c r="AM87" s="115"/>
      <c r="AN87" s="115"/>
      <c r="AO87" s="115"/>
      <c r="AP87" s="115"/>
      <c r="AQ87" s="115"/>
      <c r="AR87" s="116"/>
      <c r="AS87" s="117"/>
      <c r="AT87" s="118">
        <f>IF(OR(E87=""),"",VLOOKUP(E87,[1]Arbejdstider!$B$4:$AE$78,24,))</f>
        <v>0.25000000000000006</v>
      </c>
      <c r="AU87" s="113">
        <f>IF(OR(E87=""),"",VLOOKUP(E87,[1]Arbejdstider!$B$4:$AE$78,22,))</f>
        <v>0.55208333333333337</v>
      </c>
      <c r="AV87" s="113">
        <f>IF(OR(E87=""),"",VLOOKUP(E87,[1]Arbejdstider!$B$4:$AE$78,23,))</f>
        <v>1</v>
      </c>
      <c r="AW87" s="119">
        <f t="shared" si="19"/>
        <v>0</v>
      </c>
      <c r="AX87" s="120">
        <f>IF(OR($F87="",$G87=""),0,((IF($G87-MAX($F87,([1]Arbejdstider!$C$84/24))+($G87&lt;$F87)&lt;0,0,$G87-MAX($F87,([1]Arbejdstider!$C$84/24))+($G87&lt;$F87)))*24)-((IF(($G87-MAX($F87,([1]Arbejdstider!$D$84/24))+($G87&lt;$F87))&lt;0,0,($G87-MAX($F87,([1]Arbejdstider!$D$84/24))+($G87&lt;$F87)))))*24)</f>
        <v>0</v>
      </c>
      <c r="AY87" s="121">
        <f>IF(OR($F87="",$G87=""),0,((IF($G87-MAX($F87,([1]Arbejdstider!$C$85/24))+($G87&lt;$F87)&lt;0,0,$G87-MAX($F87,([1]Arbejdstider!$C$85/24))+($G87&lt;$F87)))*24)-((IF(($G87-MAX($F87,([1]Arbejdstider!$D$85/24))+($G87&lt;$F87))&lt;0,0,($G87-MAX($F87,([1]Arbejdstider!$D$85/24))+($G87&lt;$F87)))))*24)-IF(OR($AR87="",$AS87=""),0,((IF($AS87-MAX($AR87,([1]Arbejdstider!$C$85/24))+($AS87&lt;$AR87)&lt;0,0,$AS87-MAX($AR87,([1]Arbejdstider!$C$85/24))+($AS87&lt;$AR87)))*24)-((IF(($AS87-MAX($AR87,([1]Arbejdstider!$D$85/24))+($AS87&lt;$AR87))&lt;0,0,($AS87-MAX($AR87,([1]Arbejdstider!$D$85/24))+($AS87&lt;$AR87)))))*24)</f>
        <v>0</v>
      </c>
      <c r="AZ87" s="121">
        <f>IFERROR(CEILING(IF(E87="","",IF(OR($F87=0,$G87=0),0,($G87&lt;=$F87)*(1-([1]Arbejdstider!$C$86/24)+([1]Arbejdstider!$D$86/24))*24+(MIN(([1]Arbejdstider!$D$86/24),$G87)-MIN(([1]Arbejdstider!$D$86/24),$F87)+MAX(([1]Arbejdstider!$C$86/24),$G87)-MAX(([1]Arbejdstider!$C$86/24),$F87))*24)-IF(OR($AR87=0,$AS87=0),0,($AS87&lt;=$AR87)*(1-([1]Arbejdstider!$C$86/24)+([1]Arbejdstider!$D$86/24))*24+(MIN(([1]Arbejdstider!$D$86/24),$AS87)-MIN(([1]Arbejdstider!$D$86/24),$AR87)+MAX(([1]Arbejdstider!$C$86/24),$AS87)-MAX(([1]Arbejdstider!$C$86/24),$AR87))*24)+IF(OR($H87=0,$I87=0),0,($I87&lt;=$H87)*(1-([1]Arbejdstider!$C$86/24)+([1]Arbejdstider!$D$86/24))*24+(MIN(([1]Arbejdstider!$D$86/24),$I87)-MIN(([1]Arbejdstider!$D$86/24),$H87)+MAX(([1]Arbejdstider!$C$86/24),$G87)-MAX(([1]Arbejdstider!$C$86/24),$H87))*24)),0.5),"")</f>
        <v>0</v>
      </c>
      <c r="BA87" s="122">
        <f t="shared" si="20"/>
        <v>0</v>
      </c>
      <c r="BB87" s="122">
        <f t="shared" si="21"/>
        <v>0</v>
      </c>
      <c r="BC87" s="122">
        <f t="shared" si="22"/>
        <v>0</v>
      </c>
      <c r="BD87" s="123"/>
      <c r="BE87" s="124"/>
      <c r="BF87" s="122">
        <f t="shared" si="23"/>
        <v>0</v>
      </c>
      <c r="BG87" s="121">
        <f t="shared" si="31"/>
        <v>0</v>
      </c>
      <c r="BH87" s="121">
        <f t="shared" si="24"/>
        <v>0</v>
      </c>
      <c r="BI87" s="121">
        <f t="shared" si="25"/>
        <v>0</v>
      </c>
      <c r="BJ87" s="121">
        <f t="shared" si="26"/>
        <v>0</v>
      </c>
      <c r="BK87" s="121">
        <f t="shared" si="27"/>
        <v>0</v>
      </c>
      <c r="BL87" s="121">
        <f t="shared" si="32"/>
        <v>0</v>
      </c>
      <c r="BM87" s="121">
        <f t="shared" si="28"/>
        <v>0</v>
      </c>
      <c r="BN87" s="121"/>
      <c r="BO87" s="125"/>
      <c r="BP87" s="126">
        <f>IF(OR(F87=0,G87=0),0,IF(AND(WEEKDAY(C87,2)=5,G87&lt;F87,G87&gt;(6/24)),(G87-MAX(F87,(6/24))+(F87&gt;G87))*24-7,IF(WEEKDAY(C87,2)=6,(G87-MAX(F87,(6/24))+(F87&gt;G87))*24,IF(WEEKDAY(C87,2)=7,IF(F87&gt;G87,([1]Arbejdstider!H$87-F87)*24,IF(F87&lt;G87,(G87-F87)*24)),0))))</f>
        <v>0</v>
      </c>
      <c r="BQ87" s="126">
        <f>IF(OR(H87=0,I87=0),0,IF(AND(WEEKDAY(C87,2)=5,I87&lt;H87,I87&gt;(6/24)),(I87-MAX(H87,(6/24))+(H87&gt;I87))*24-7,IF(WEEKDAY(C87,2)=6,(I87-MAX(H87,(6/24))+(H87&gt;I87))*24,IF(WEEKDAY(C87,2)=7,IF(H87&gt;I87,([1]Arbejdstider!H$87-H87)*24,IF(H87&lt;I87,(I87-H87)*24)),""))))</f>
        <v>0</v>
      </c>
      <c r="BR87" s="126"/>
      <c r="BS87" s="126"/>
      <c r="BT87" s="127"/>
      <c r="BU87" s="128">
        <f t="shared" si="29"/>
        <v>0</v>
      </c>
      <c r="BV87" s="129" t="str">
        <f t="shared" si="30"/>
        <v>Fredag</v>
      </c>
      <c r="CF87" s="131"/>
      <c r="CG87" s="131"/>
      <c r="CP87" s="132"/>
    </row>
    <row r="88" spans="2:94" s="130" customFormat="1" x14ac:dyDescent="0.2">
      <c r="B88" s="106"/>
      <c r="C88" s="107">
        <f t="shared" si="33"/>
        <v>43519</v>
      </c>
      <c r="D88" s="107" t="str">
        <f t="shared" si="34"/>
        <v>Lørdag</v>
      </c>
      <c r="E88" s="108" t="s">
        <v>53</v>
      </c>
      <c r="F88" s="109">
        <f>IF(OR(E88=""),"",VLOOKUP(E88,[1]Arbejdstider!$B$4:$AE$78,2,))</f>
        <v>0</v>
      </c>
      <c r="G88" s="109">
        <f>IF(OR(E88=""),"",VLOOKUP(E88,[1]Arbejdstider!$B$4:$AE$78,3,))</f>
        <v>0</v>
      </c>
      <c r="H88" s="109">
        <f>IF(OR(E88=""),"",VLOOKUP(E88,[1]Arbejdstider!$B$4:$AE$78,4,))</f>
        <v>0</v>
      </c>
      <c r="I88" s="109">
        <f>IF(OR(E88=""),"",VLOOKUP(E88,[1]Arbejdstider!$B$4:$AE$78,5,))</f>
        <v>0</v>
      </c>
      <c r="J88" s="110">
        <f>IF(OR(E88=""),"",VLOOKUP(E88,[1]Arbejdstider!$B$4:$AE$78,6,))</f>
        <v>0</v>
      </c>
      <c r="K88" s="110">
        <f>IF(OR(E88=""),"",VLOOKUP(E88,[1]Arbejdstider!$B$4:$AE$78,7,))</f>
        <v>0</v>
      </c>
      <c r="L88" s="111">
        <f>IF(OR(E88=""),"",VLOOKUP(E88,[1]Arbejdstider!$B$3:$AE$78,10,))</f>
        <v>0</v>
      </c>
      <c r="M88" s="111">
        <f>IF(OR(E88=""),"",VLOOKUP(E88,[1]Arbejdstider!$B$4:$AE$78,11,))</f>
        <v>0</v>
      </c>
      <c r="N88" s="109">
        <f>IF(OR(E88=""),"",VLOOKUP(E88,[1]Arbejdstider!$B$4:$AE$78,14,))</f>
        <v>0</v>
      </c>
      <c r="O88" s="109">
        <f>IF(OR(E88=""),"",VLOOKUP(E88,[1]Arbejdstider!$B$4:$AE$78,15,))</f>
        <v>0</v>
      </c>
      <c r="P88" s="109">
        <f>IF(OR(E88=""),"",VLOOKUP(E88,[1]Arbejdstider!$B$4:$AE$78,12,))</f>
        <v>0</v>
      </c>
      <c r="Q88" s="109">
        <f>IF(OR(E88=""),"",VLOOKUP(E88,[1]Arbejdstider!$B$4:$AE$78,13,))</f>
        <v>0</v>
      </c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>
        <f>IF(OR(E88=""),"",VLOOKUP(E88,[1]Arbejdstider!$B$4:$AE$78,16,))</f>
        <v>0</v>
      </c>
      <c r="AC88" s="112">
        <f>IF(OR(E88=""),"",VLOOKUP(E88,[1]Arbejdstider!$B$4:$AE$78,17,))</f>
        <v>0</v>
      </c>
      <c r="AD88" s="112">
        <f>IF(OR(E88=""),"",VLOOKUP(E88,[1]Arbejdstider!$B$4:$AE$78,18,))</f>
        <v>0</v>
      </c>
      <c r="AE88" s="112">
        <f>IF(OR(E88=""),"",VLOOKUP(E88,[1]Arbejdstider!$B$4:$AE$78,19,))</f>
        <v>0</v>
      </c>
      <c r="AF88" s="113">
        <f>IF(OR(E88=""),"",VLOOKUP(E88,[1]Arbejdstider!$B$4:$AE$78,20,))</f>
        <v>1</v>
      </c>
      <c r="AG88" s="109">
        <f>IF(OR(E88=""),"",VLOOKUP(E88,[1]Arbejdstider!$B$4:$AE$78,21,))</f>
        <v>1</v>
      </c>
      <c r="AH88" s="109">
        <f>IF(OR(E88=""),"",VLOOKUP(E88,[1]Arbejdstider!$B$4:$AE$78,22,))</f>
        <v>0</v>
      </c>
      <c r="AI88" s="109">
        <f>IF(OR(E88=""),"",VLOOKUP(E88,[1]Arbejdstider!$B$4:$AE$78,23,))</f>
        <v>0</v>
      </c>
      <c r="AJ88" s="114">
        <f>IF(OR(E88=""),"",VLOOKUP(E88,[1]Arbejdstider!$B$4:$AE$78,20,))</f>
        <v>1</v>
      </c>
      <c r="AK88" s="110">
        <f>IF(OR(E88=""),"",VLOOKUP(E88,[1]Arbejdstider!$B$4:$AE$78,21,))</f>
        <v>1</v>
      </c>
      <c r="AL88" s="115"/>
      <c r="AM88" s="115"/>
      <c r="AN88" s="115"/>
      <c r="AO88" s="115"/>
      <c r="AP88" s="115"/>
      <c r="AQ88" s="115"/>
      <c r="AR88" s="116"/>
      <c r="AS88" s="117"/>
      <c r="AT88" s="118">
        <f>IF(OR(E88=""),"",VLOOKUP(E88,[1]Arbejdstider!$B$4:$AE$78,24,))</f>
        <v>0</v>
      </c>
      <c r="AU88" s="113">
        <f>IF(OR(E88=""),"",VLOOKUP(E88,[1]Arbejdstider!$B$4:$AE$78,22,))</f>
        <v>0</v>
      </c>
      <c r="AV88" s="113">
        <f>IF(OR(E88=""),"",VLOOKUP(E88,[1]Arbejdstider!$B$4:$AE$78,23,))</f>
        <v>0</v>
      </c>
      <c r="AW88" s="119">
        <f t="shared" si="19"/>
        <v>0</v>
      </c>
      <c r="AX88" s="120">
        <f>IF(OR($F88="",$G88=""),0,((IF($G88-MAX($F88,([1]Arbejdstider!$C$84/24))+($G88&lt;$F88)&lt;0,0,$G88-MAX($F88,([1]Arbejdstider!$C$84/24))+($G88&lt;$F88)))*24)-((IF(($G88-MAX($F88,([1]Arbejdstider!$D$84/24))+($G88&lt;$F88))&lt;0,0,($G88-MAX($F88,([1]Arbejdstider!$D$84/24))+($G88&lt;$F88)))))*24)</f>
        <v>0</v>
      </c>
      <c r="AY88" s="121">
        <f>IF(OR($F88="",$G88=""),0,((IF($G88-MAX($F88,([1]Arbejdstider!$C$85/24))+($G88&lt;$F88)&lt;0,0,$G88-MAX($F88,([1]Arbejdstider!$C$85/24))+($G88&lt;$F88)))*24)-((IF(($G88-MAX($F88,([1]Arbejdstider!$D$85/24))+($G88&lt;$F88))&lt;0,0,($G88-MAX($F88,([1]Arbejdstider!$D$85/24))+($G88&lt;$F88)))))*24)-IF(OR($AR88="",$AS88=""),0,((IF($AS88-MAX($AR88,([1]Arbejdstider!$C$85/24))+($AS88&lt;$AR88)&lt;0,0,$AS88-MAX($AR88,([1]Arbejdstider!$C$85/24))+($AS88&lt;$AR88)))*24)-((IF(($AS88-MAX($AR88,([1]Arbejdstider!$D$85/24))+($AS88&lt;$AR88))&lt;0,0,($AS88-MAX($AR88,([1]Arbejdstider!$D$85/24))+($AS88&lt;$AR88)))))*24)</f>
        <v>0</v>
      </c>
      <c r="AZ88" s="121">
        <f>IFERROR(CEILING(IF(E88="","",IF(OR($F88=0,$G88=0),0,($G88&lt;=$F88)*(1-([1]Arbejdstider!$C$86/24)+([1]Arbejdstider!$D$86/24))*24+(MIN(([1]Arbejdstider!$D$86/24),$G88)-MIN(([1]Arbejdstider!$D$86/24),$F88)+MAX(([1]Arbejdstider!$C$86/24),$G88)-MAX(([1]Arbejdstider!$C$86/24),$F88))*24)-IF(OR($AR88=0,$AS88=0),0,($AS88&lt;=$AR88)*(1-([1]Arbejdstider!$C$86/24)+([1]Arbejdstider!$D$86/24))*24+(MIN(([1]Arbejdstider!$D$86/24),$AS88)-MIN(([1]Arbejdstider!$D$86/24),$AR88)+MAX(([1]Arbejdstider!$C$86/24),$AS88)-MAX(([1]Arbejdstider!$C$86/24),$AR88))*24)+IF(OR($H88=0,$I88=0),0,($I88&lt;=$H88)*(1-([1]Arbejdstider!$C$86/24)+([1]Arbejdstider!$D$86/24))*24+(MIN(([1]Arbejdstider!$D$86/24),$I88)-MIN(([1]Arbejdstider!$D$86/24),$H88)+MAX(([1]Arbejdstider!$C$86/24),$G88)-MAX(([1]Arbejdstider!$C$86/24),$H88))*24)),0.5),"")</f>
        <v>0</v>
      </c>
      <c r="BA88" s="122">
        <f t="shared" si="20"/>
        <v>0</v>
      </c>
      <c r="BB88" s="122">
        <f t="shared" si="21"/>
        <v>0</v>
      </c>
      <c r="BC88" s="122">
        <f t="shared" si="22"/>
        <v>0</v>
      </c>
      <c r="BD88" s="123"/>
      <c r="BE88" s="124"/>
      <c r="BF88" s="122">
        <f t="shared" si="23"/>
        <v>0</v>
      </c>
      <c r="BG88" s="121">
        <f t="shared" si="31"/>
        <v>0</v>
      </c>
      <c r="BH88" s="121">
        <f t="shared" si="24"/>
        <v>0</v>
      </c>
      <c r="BI88" s="121">
        <f t="shared" si="25"/>
        <v>0</v>
      </c>
      <c r="BJ88" s="121">
        <f t="shared" si="26"/>
        <v>0</v>
      </c>
      <c r="BK88" s="121">
        <f t="shared" si="27"/>
        <v>0</v>
      </c>
      <c r="BL88" s="121">
        <f t="shared" si="32"/>
        <v>0</v>
      </c>
      <c r="BM88" s="121">
        <f t="shared" si="28"/>
        <v>0</v>
      </c>
      <c r="BN88" s="121"/>
      <c r="BO88" s="125"/>
      <c r="BP88" s="126">
        <f>IF(OR(F88=0,G88=0),0,IF(AND(WEEKDAY(C88,2)=5,G88&lt;F88,G88&gt;(6/24)),(G88-MAX(F88,(6/24))+(F88&gt;G88))*24-7,IF(WEEKDAY(C88,2)=6,(G88-MAX(F88,(6/24))+(F88&gt;G88))*24,IF(WEEKDAY(C88,2)=7,IF(F88&gt;G88,([1]Arbejdstider!H$87-F88)*24,IF(F88&lt;G88,(G88-F88)*24)),0))))</f>
        <v>0</v>
      </c>
      <c r="BQ88" s="126">
        <f>IF(OR(H88=0,I88=0),0,IF(AND(WEEKDAY(C88,2)=5,I88&lt;H88,I88&gt;(6/24)),(I88-MAX(H88,(6/24))+(H88&gt;I88))*24-7,IF(WEEKDAY(C88,2)=6,(I88-MAX(H88,(6/24))+(H88&gt;I88))*24,IF(WEEKDAY(C88,2)=7,IF(H88&gt;I88,([1]Arbejdstider!H$87-H88)*24,IF(H88&lt;I88,(I88-H88)*24)),""))))</f>
        <v>0</v>
      </c>
      <c r="BR88" s="126"/>
      <c r="BS88" s="126"/>
      <c r="BT88" s="127"/>
      <c r="BU88" s="128">
        <f t="shared" si="29"/>
        <v>0</v>
      </c>
      <c r="BV88" s="129" t="str">
        <f t="shared" si="30"/>
        <v>Lørdag</v>
      </c>
      <c r="CF88" s="131"/>
      <c r="CG88" s="131"/>
      <c r="CP88" s="132"/>
    </row>
    <row r="89" spans="2:94" s="130" customFormat="1" x14ac:dyDescent="0.2">
      <c r="B89" s="106"/>
      <c r="C89" s="107">
        <f t="shared" si="33"/>
        <v>43520</v>
      </c>
      <c r="D89" s="107" t="str">
        <f t="shared" si="34"/>
        <v>Søndag</v>
      </c>
      <c r="E89" s="108" t="s">
        <v>46</v>
      </c>
      <c r="F89" s="109">
        <f>IF(OR(E89=""),"",VLOOKUP(E89,[1]Arbejdstider!$B$4:$AE$78,2,))</f>
        <v>0</v>
      </c>
      <c r="G89" s="109">
        <f>IF(OR(E89=""),"",VLOOKUP(E89,[1]Arbejdstider!$B$4:$AE$78,3,))</f>
        <v>0</v>
      </c>
      <c r="H89" s="109">
        <f>IF(OR(E89=""),"",VLOOKUP(E89,[1]Arbejdstider!$B$4:$AE$78,4,))</f>
        <v>0</v>
      </c>
      <c r="I89" s="109">
        <f>IF(OR(E89=""),"",VLOOKUP(E89,[1]Arbejdstider!$B$4:$AE$78,5,))</f>
        <v>0</v>
      </c>
      <c r="J89" s="110">
        <f>IF(OR(E89=""),"",VLOOKUP(E89,[1]Arbejdstider!$B$4:$AE$78,6,))</f>
        <v>0</v>
      </c>
      <c r="K89" s="110">
        <f>IF(OR(E89=""),"",VLOOKUP(E89,[1]Arbejdstider!$B$4:$AE$78,7,))</f>
        <v>0</v>
      </c>
      <c r="L89" s="111">
        <f>IF(OR(E89=""),"",VLOOKUP(E89,[1]Arbejdstider!$B$3:$AE$78,10,))</f>
        <v>0</v>
      </c>
      <c r="M89" s="111">
        <f>IF(OR(E89=""),"",VLOOKUP(E89,[1]Arbejdstider!$B$4:$AE$78,11,))</f>
        <v>0</v>
      </c>
      <c r="N89" s="109">
        <f>IF(OR(E89=""),"",VLOOKUP(E89,[1]Arbejdstider!$B$4:$AE$78,14,))</f>
        <v>0</v>
      </c>
      <c r="O89" s="109">
        <f>IF(OR(E89=""),"",VLOOKUP(E89,[1]Arbejdstider!$B$4:$AE$78,15,))</f>
        <v>0</v>
      </c>
      <c r="P89" s="109">
        <f>IF(OR(E89=""),"",VLOOKUP(E89,[1]Arbejdstider!$B$4:$AE$78,12,))</f>
        <v>0</v>
      </c>
      <c r="Q89" s="109">
        <f>IF(OR(E89=""),"",VLOOKUP(E89,[1]Arbejdstider!$B$4:$AE$78,13,))</f>
        <v>0</v>
      </c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>
        <f>IF(OR(E89=""),"",VLOOKUP(E89,[1]Arbejdstider!$B$4:$AE$78,16,))</f>
        <v>0</v>
      </c>
      <c r="AC89" s="112">
        <f>IF(OR(E89=""),"",VLOOKUP(E89,[1]Arbejdstider!$B$4:$AE$78,17,))</f>
        <v>0</v>
      </c>
      <c r="AD89" s="112">
        <f>IF(OR(E89=""),"",VLOOKUP(E89,[1]Arbejdstider!$B$4:$AE$78,18,))</f>
        <v>0</v>
      </c>
      <c r="AE89" s="112">
        <f>IF(OR(E89=""),"",VLOOKUP(E89,[1]Arbejdstider!$B$4:$AE$78,19,))</f>
        <v>0</v>
      </c>
      <c r="AF89" s="113">
        <f>IF(OR(E89=""),"",VLOOKUP(E89,[1]Arbejdstider!$B$4:$AE$78,20,))</f>
        <v>1</v>
      </c>
      <c r="AG89" s="109">
        <f>IF(OR(E89=""),"",VLOOKUP(E89,[1]Arbejdstider!$B$4:$AE$78,21,))</f>
        <v>1</v>
      </c>
      <c r="AH89" s="109">
        <f>IF(OR(E89=""),"",VLOOKUP(E89,[1]Arbejdstider!$B$4:$AE$78,22,))</f>
        <v>0</v>
      </c>
      <c r="AI89" s="109">
        <f>IF(OR(E89=""),"",VLOOKUP(E89,[1]Arbejdstider!$B$4:$AE$78,23,))</f>
        <v>0</v>
      </c>
      <c r="AJ89" s="114">
        <f>IF(OR(E89=""),"",VLOOKUP(E89,[1]Arbejdstider!$B$4:$AE$78,20,))</f>
        <v>1</v>
      </c>
      <c r="AK89" s="110">
        <f>IF(OR(E89=""),"",VLOOKUP(E89,[1]Arbejdstider!$B$4:$AE$78,21,))</f>
        <v>1</v>
      </c>
      <c r="AL89" s="115"/>
      <c r="AM89" s="115"/>
      <c r="AN89" s="115"/>
      <c r="AO89" s="115"/>
      <c r="AP89" s="115"/>
      <c r="AQ89" s="115"/>
      <c r="AR89" s="116"/>
      <c r="AS89" s="117"/>
      <c r="AT89" s="118">
        <f>IF(OR(E89=""),"",VLOOKUP(E89,[1]Arbejdstider!$B$4:$AE$78,24,))</f>
        <v>0</v>
      </c>
      <c r="AU89" s="113">
        <f>IF(OR(E89=""),"",VLOOKUP(E89,[1]Arbejdstider!$B$4:$AE$78,22,))</f>
        <v>0</v>
      </c>
      <c r="AV89" s="113">
        <f>IF(OR(E89=""),"",VLOOKUP(E89,[1]Arbejdstider!$B$4:$AE$78,23,))</f>
        <v>0</v>
      </c>
      <c r="AW89" s="119">
        <f t="shared" si="19"/>
        <v>0</v>
      </c>
      <c r="AX89" s="120">
        <f>IF(OR($F89="",$G89=""),0,((IF($G89-MAX($F89,([1]Arbejdstider!$C$84/24))+($G89&lt;$F89)&lt;0,0,$G89-MAX($F89,([1]Arbejdstider!$C$84/24))+($G89&lt;$F89)))*24)-((IF(($G89-MAX($F89,([1]Arbejdstider!$D$84/24))+($G89&lt;$F89))&lt;0,0,($G89-MAX($F89,([1]Arbejdstider!$D$84/24))+($G89&lt;$F89)))))*24)</f>
        <v>0</v>
      </c>
      <c r="AY89" s="121">
        <f>IF(OR($F89="",$G89=""),0,((IF($G89-MAX($F89,([1]Arbejdstider!$C$85/24))+($G89&lt;$F89)&lt;0,0,$G89-MAX($F89,([1]Arbejdstider!$C$85/24))+($G89&lt;$F89)))*24)-((IF(($G89-MAX($F89,([1]Arbejdstider!$D$85/24))+($G89&lt;$F89))&lt;0,0,($G89-MAX($F89,([1]Arbejdstider!$D$85/24))+($G89&lt;$F89)))))*24)-IF(OR($AR89="",$AS89=""),0,((IF($AS89-MAX($AR89,([1]Arbejdstider!$C$85/24))+($AS89&lt;$AR89)&lt;0,0,$AS89-MAX($AR89,([1]Arbejdstider!$C$85/24))+($AS89&lt;$AR89)))*24)-((IF(($AS89-MAX($AR89,([1]Arbejdstider!$D$85/24))+($AS89&lt;$AR89))&lt;0,0,($AS89-MAX($AR89,([1]Arbejdstider!$D$85/24))+($AS89&lt;$AR89)))))*24)</f>
        <v>0</v>
      </c>
      <c r="AZ89" s="121">
        <f>IFERROR(CEILING(IF(E89="","",IF(OR($F89=0,$G89=0),0,($G89&lt;=$F89)*(1-([1]Arbejdstider!$C$86/24)+([1]Arbejdstider!$D$86/24))*24+(MIN(([1]Arbejdstider!$D$86/24),$G89)-MIN(([1]Arbejdstider!$D$86/24),$F89)+MAX(([1]Arbejdstider!$C$86/24),$G89)-MAX(([1]Arbejdstider!$C$86/24),$F89))*24)-IF(OR($AR89=0,$AS89=0),0,($AS89&lt;=$AR89)*(1-([1]Arbejdstider!$C$86/24)+([1]Arbejdstider!$D$86/24))*24+(MIN(([1]Arbejdstider!$D$86/24),$AS89)-MIN(([1]Arbejdstider!$D$86/24),$AR89)+MAX(([1]Arbejdstider!$C$86/24),$AS89)-MAX(([1]Arbejdstider!$C$86/24),$AR89))*24)+IF(OR($H89=0,$I89=0),0,($I89&lt;=$H89)*(1-([1]Arbejdstider!$C$86/24)+([1]Arbejdstider!$D$86/24))*24+(MIN(([1]Arbejdstider!$D$86/24),$I89)-MIN(([1]Arbejdstider!$D$86/24),$H89)+MAX(([1]Arbejdstider!$C$86/24),$G89)-MAX(([1]Arbejdstider!$C$86/24),$H89))*24)),0.5),"")</f>
        <v>0</v>
      </c>
      <c r="BA89" s="122">
        <f t="shared" si="20"/>
        <v>0</v>
      </c>
      <c r="BB89" s="122">
        <f t="shared" si="21"/>
        <v>0</v>
      </c>
      <c r="BC89" s="122">
        <f t="shared" si="22"/>
        <v>0</v>
      </c>
      <c r="BD89" s="123"/>
      <c r="BE89" s="124"/>
      <c r="BF89" s="122">
        <f t="shared" si="23"/>
        <v>0</v>
      </c>
      <c r="BG89" s="121">
        <f t="shared" si="31"/>
        <v>0</v>
      </c>
      <c r="BH89" s="121">
        <f t="shared" si="24"/>
        <v>0</v>
      </c>
      <c r="BI89" s="121">
        <f t="shared" si="25"/>
        <v>0</v>
      </c>
      <c r="BJ89" s="121">
        <f t="shared" si="26"/>
        <v>0</v>
      </c>
      <c r="BK89" s="121">
        <f t="shared" si="27"/>
        <v>0</v>
      </c>
      <c r="BL89" s="121">
        <f t="shared" si="32"/>
        <v>0</v>
      </c>
      <c r="BM89" s="121">
        <f t="shared" si="28"/>
        <v>0</v>
      </c>
      <c r="BN89" s="121"/>
      <c r="BO89" s="125"/>
      <c r="BP89" s="126">
        <f>IF(OR(F89=0,G89=0),0,IF(AND(WEEKDAY(C89,2)=5,G89&lt;F89,G89&gt;(6/24)),(G89-MAX(F89,(6/24))+(F89&gt;G89))*24-7,IF(WEEKDAY(C89,2)=6,(G89-MAX(F89,(6/24))+(F89&gt;G89))*24,IF(WEEKDAY(C89,2)=7,IF(F89&gt;G89,([1]Arbejdstider!H$87-F89)*24,IF(F89&lt;G89,(G89-F89)*24)),0))))</f>
        <v>0</v>
      </c>
      <c r="BQ89" s="126">
        <f>IF(OR(H89=0,I89=0),0,IF(AND(WEEKDAY(C89,2)=5,I89&lt;H89,I89&gt;(6/24)),(I89-MAX(H89,(6/24))+(H89&gt;I89))*24-7,IF(WEEKDAY(C89,2)=6,(I89-MAX(H89,(6/24))+(H89&gt;I89))*24,IF(WEEKDAY(C89,2)=7,IF(H89&gt;I89,([1]Arbejdstider!H$87-H89)*24,IF(H89&lt;I89,(I89-H89)*24)),""))))</f>
        <v>0</v>
      </c>
      <c r="BR89" s="126"/>
      <c r="BS89" s="126"/>
      <c r="BT89" s="143"/>
      <c r="BU89" s="128">
        <f t="shared" si="29"/>
        <v>0</v>
      </c>
      <c r="BV89" s="129" t="str">
        <f t="shared" si="30"/>
        <v>Søndag</v>
      </c>
      <c r="CF89" s="131"/>
      <c r="CG89" s="131"/>
      <c r="CP89" s="132"/>
    </row>
    <row r="90" spans="2:94" s="130" customFormat="1" x14ac:dyDescent="0.2">
      <c r="B90" s="106"/>
      <c r="C90" s="107">
        <f t="shared" si="33"/>
        <v>43521</v>
      </c>
      <c r="D90" s="107" t="str">
        <f t="shared" si="34"/>
        <v>Mandag</v>
      </c>
      <c r="E90" s="108" t="s">
        <v>46</v>
      </c>
      <c r="F90" s="109">
        <f>IF(OR(E90=""),"",VLOOKUP(E90,[1]Arbejdstider!$B$4:$AE$78,2,))</f>
        <v>0</v>
      </c>
      <c r="G90" s="109">
        <f>IF(OR(E90=""),"",VLOOKUP(E90,[1]Arbejdstider!$B$4:$AE$78,3,))</f>
        <v>0</v>
      </c>
      <c r="H90" s="109">
        <f>IF(OR(E90=""),"",VLOOKUP(E90,[1]Arbejdstider!$B$4:$AE$78,4,))</f>
        <v>0</v>
      </c>
      <c r="I90" s="109">
        <f>IF(OR(E90=""),"",VLOOKUP(E90,[1]Arbejdstider!$B$4:$AE$78,5,))</f>
        <v>0</v>
      </c>
      <c r="J90" s="110">
        <f>IF(OR(E90=""),"",VLOOKUP(E90,[1]Arbejdstider!$B$4:$AE$78,6,))</f>
        <v>0</v>
      </c>
      <c r="K90" s="110">
        <f>IF(OR(E90=""),"",VLOOKUP(E90,[1]Arbejdstider!$B$4:$AE$78,7,))</f>
        <v>0</v>
      </c>
      <c r="L90" s="111">
        <f>IF(OR(E90=""),"",VLOOKUP(E90,[1]Arbejdstider!$B$3:$AE$78,10,))</f>
        <v>0</v>
      </c>
      <c r="M90" s="111">
        <f>IF(OR(E90=""),"",VLOOKUP(E90,[1]Arbejdstider!$B$4:$AE$78,11,))</f>
        <v>0</v>
      </c>
      <c r="N90" s="109">
        <f>IF(OR(E90=""),"",VLOOKUP(E90,[1]Arbejdstider!$B$4:$AE$78,14,))</f>
        <v>0</v>
      </c>
      <c r="O90" s="109">
        <f>IF(OR(E90=""),"",VLOOKUP(E90,[1]Arbejdstider!$B$4:$AE$78,15,))</f>
        <v>0</v>
      </c>
      <c r="P90" s="109">
        <f>IF(OR(E90=""),"",VLOOKUP(E90,[1]Arbejdstider!$B$4:$AE$78,12,))</f>
        <v>0</v>
      </c>
      <c r="Q90" s="109">
        <f>IF(OR(E90=""),"",VLOOKUP(E90,[1]Arbejdstider!$B$4:$AE$78,13,))</f>
        <v>0</v>
      </c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>
        <f>IF(OR(E90=""),"",VLOOKUP(E90,[1]Arbejdstider!$B$4:$AE$78,16,))</f>
        <v>0</v>
      </c>
      <c r="AC90" s="112">
        <f>IF(OR(E90=""),"",VLOOKUP(E90,[1]Arbejdstider!$B$4:$AE$78,17,))</f>
        <v>0</v>
      </c>
      <c r="AD90" s="112">
        <f>IF(OR(E90=""),"",VLOOKUP(E90,[1]Arbejdstider!$B$4:$AE$78,18,))</f>
        <v>0</v>
      </c>
      <c r="AE90" s="112">
        <f>IF(OR(E90=""),"",VLOOKUP(E90,[1]Arbejdstider!$B$4:$AE$78,19,))</f>
        <v>0</v>
      </c>
      <c r="AF90" s="113">
        <f>IF(OR(E90=""),"",VLOOKUP(E90,[1]Arbejdstider!$B$4:$AE$78,20,))</f>
        <v>1</v>
      </c>
      <c r="AG90" s="109">
        <f>IF(OR(E90=""),"",VLOOKUP(E90,[1]Arbejdstider!$B$4:$AE$78,21,))</f>
        <v>1</v>
      </c>
      <c r="AH90" s="109">
        <f>IF(OR(E90=""),"",VLOOKUP(E90,[1]Arbejdstider!$B$4:$AE$78,22,))</f>
        <v>0</v>
      </c>
      <c r="AI90" s="109">
        <f>IF(OR(E90=""),"",VLOOKUP(E90,[1]Arbejdstider!$B$4:$AE$78,23,))</f>
        <v>0</v>
      </c>
      <c r="AJ90" s="114">
        <f>IF(OR(E90=""),"",VLOOKUP(E90,[1]Arbejdstider!$B$4:$AE$78,20,))</f>
        <v>1</v>
      </c>
      <c r="AK90" s="110">
        <f>IF(OR(E90=""),"",VLOOKUP(E90,[1]Arbejdstider!$B$4:$AE$78,21,))</f>
        <v>1</v>
      </c>
      <c r="AL90" s="115"/>
      <c r="AM90" s="115"/>
      <c r="AN90" s="115"/>
      <c r="AO90" s="115"/>
      <c r="AP90" s="115"/>
      <c r="AQ90" s="115"/>
      <c r="AR90" s="116"/>
      <c r="AS90" s="117"/>
      <c r="AT90" s="118">
        <f>IF(OR(E90=""),"",VLOOKUP(E90,[1]Arbejdstider!$B$4:$AE$78,24,))</f>
        <v>0</v>
      </c>
      <c r="AU90" s="113">
        <f>IF(OR(E90=""),"",VLOOKUP(E90,[1]Arbejdstider!$B$4:$AE$78,22,))</f>
        <v>0</v>
      </c>
      <c r="AV90" s="113">
        <f>IF(OR(E90=""),"",VLOOKUP(E90,[1]Arbejdstider!$B$4:$AE$78,23,))</f>
        <v>0</v>
      </c>
      <c r="AW90" s="119">
        <f t="shared" si="19"/>
        <v>0</v>
      </c>
      <c r="AX90" s="120">
        <f>IF(OR($F90="",$G90=""),0,((IF($G90-MAX($F90,([1]Arbejdstider!$C$84/24))+($G90&lt;$F90)&lt;0,0,$G90-MAX($F90,([1]Arbejdstider!$C$84/24))+($G90&lt;$F90)))*24)-((IF(($G90-MAX($F90,([1]Arbejdstider!$D$84/24))+($G90&lt;$F90))&lt;0,0,($G90-MAX($F90,([1]Arbejdstider!$D$84/24))+($G90&lt;$F90)))))*24)</f>
        <v>0</v>
      </c>
      <c r="AY90" s="121">
        <f>IF(OR($F90="",$G90=""),0,((IF($G90-MAX($F90,([1]Arbejdstider!$C$85/24))+($G90&lt;$F90)&lt;0,0,$G90-MAX($F90,([1]Arbejdstider!$C$85/24))+($G90&lt;$F90)))*24)-((IF(($G90-MAX($F90,([1]Arbejdstider!$D$85/24))+($G90&lt;$F90))&lt;0,0,($G90-MAX($F90,([1]Arbejdstider!$D$85/24))+($G90&lt;$F90)))))*24)-IF(OR($AR90="",$AS90=""),0,((IF($AS90-MAX($AR90,([1]Arbejdstider!$C$85/24))+($AS90&lt;$AR90)&lt;0,0,$AS90-MAX($AR90,([1]Arbejdstider!$C$85/24))+($AS90&lt;$AR90)))*24)-((IF(($AS90-MAX($AR90,([1]Arbejdstider!$D$85/24))+($AS90&lt;$AR90))&lt;0,0,($AS90-MAX($AR90,([1]Arbejdstider!$D$85/24))+($AS90&lt;$AR90)))))*24)</f>
        <v>0</v>
      </c>
      <c r="AZ90" s="121">
        <f>IFERROR(CEILING(IF(E90="","",IF(OR($F90=0,$G90=0),0,($G90&lt;=$F90)*(1-([1]Arbejdstider!$C$86/24)+([1]Arbejdstider!$D$86/24))*24+(MIN(([1]Arbejdstider!$D$86/24),$G90)-MIN(([1]Arbejdstider!$D$86/24),$F90)+MAX(([1]Arbejdstider!$C$86/24),$G90)-MAX(([1]Arbejdstider!$C$86/24),$F90))*24)-IF(OR($AR90=0,$AS90=0),0,($AS90&lt;=$AR90)*(1-([1]Arbejdstider!$C$86/24)+([1]Arbejdstider!$D$86/24))*24+(MIN(([1]Arbejdstider!$D$86/24),$AS90)-MIN(([1]Arbejdstider!$D$86/24),$AR90)+MAX(([1]Arbejdstider!$C$86/24),$AS90)-MAX(([1]Arbejdstider!$C$86/24),$AR90))*24)+IF(OR($H90=0,$I90=0),0,($I90&lt;=$H90)*(1-([1]Arbejdstider!$C$86/24)+([1]Arbejdstider!$D$86/24))*24+(MIN(([1]Arbejdstider!$D$86/24),$I90)-MIN(([1]Arbejdstider!$D$86/24),$H90)+MAX(([1]Arbejdstider!$C$86/24),$G90)-MAX(([1]Arbejdstider!$C$86/24),$H90))*24)),0.5),"")</f>
        <v>0</v>
      </c>
      <c r="BA90" s="122">
        <f t="shared" si="20"/>
        <v>0</v>
      </c>
      <c r="BB90" s="122">
        <f t="shared" si="21"/>
        <v>0</v>
      </c>
      <c r="BC90" s="122">
        <f t="shared" si="22"/>
        <v>0</v>
      </c>
      <c r="BD90" s="123"/>
      <c r="BE90" s="124"/>
      <c r="BF90" s="122">
        <f t="shared" si="23"/>
        <v>0</v>
      </c>
      <c r="BG90" s="121">
        <f t="shared" si="31"/>
        <v>0</v>
      </c>
      <c r="BH90" s="121">
        <f t="shared" si="24"/>
        <v>0</v>
      </c>
      <c r="BI90" s="121">
        <f t="shared" si="25"/>
        <v>0</v>
      </c>
      <c r="BJ90" s="121">
        <f t="shared" si="26"/>
        <v>0</v>
      </c>
      <c r="BK90" s="121">
        <f t="shared" si="27"/>
        <v>0</v>
      </c>
      <c r="BL90" s="121">
        <f t="shared" si="32"/>
        <v>0</v>
      </c>
      <c r="BM90" s="121">
        <f t="shared" si="28"/>
        <v>0</v>
      </c>
      <c r="BN90" s="121"/>
      <c r="BO90" s="125">
        <f>SUM(AW84:AW90)</f>
        <v>1.3645833333333335</v>
      </c>
      <c r="BP90" s="126">
        <f>IF(OR(F90=0,G90=0),0,IF(AND(WEEKDAY(C90,2)=5,G90&lt;F90,G90&gt;(6/24)),(G90-MAX(F90,(6/24))+(F90&gt;G90))*24-7,IF(WEEKDAY(C90,2)=6,(G90-MAX(F90,(6/24))+(F90&gt;G90))*24,IF(WEEKDAY(C90,2)=7,IF(F90&gt;G90,([1]Arbejdstider!H$87-F90)*24,IF(F90&lt;G90,(G90-F90)*24)),0))))</f>
        <v>0</v>
      </c>
      <c r="BQ90" s="126">
        <f>IF(OR(H90=0,I90=0),0,IF(AND(WEEKDAY(C90,2)=5,I90&lt;H90,I90&gt;(6/24)),(I90-MAX(H90,(6/24))+(H90&gt;I90))*24-7,IF(WEEKDAY(C90,2)=6,(I90-MAX(H90,(6/24))+(H90&gt;I90))*24,IF(WEEKDAY(C90,2)=7,IF(H90&gt;I90,([1]Arbejdstider!H$87-H90)*24,IF(H90&lt;I90,(I90-H90)*24)),""))))</f>
        <v>0</v>
      </c>
      <c r="BR90" s="126"/>
      <c r="BS90" s="126"/>
      <c r="BT90" s="127"/>
      <c r="BU90" s="128">
        <f t="shared" si="29"/>
        <v>0</v>
      </c>
      <c r="BV90" s="129" t="str">
        <f t="shared" si="30"/>
        <v>Mandag</v>
      </c>
      <c r="CF90" s="131"/>
      <c r="CG90" s="131"/>
      <c r="CP90" s="132"/>
    </row>
    <row r="91" spans="2:94" s="130" customFormat="1" x14ac:dyDescent="0.2">
      <c r="B91" s="106">
        <f>B84+1</f>
        <v>9</v>
      </c>
      <c r="C91" s="107">
        <f t="shared" si="33"/>
        <v>43522</v>
      </c>
      <c r="D91" s="107" t="str">
        <f t="shared" si="34"/>
        <v>Tirsdag</v>
      </c>
      <c r="E91" s="108" t="s">
        <v>51</v>
      </c>
      <c r="F91" s="109">
        <f>IF(OR(E91=""),"",VLOOKUP(E91,[1]Arbejdstider!$B$4:$AE$78,2,))</f>
        <v>0.47916666666666669</v>
      </c>
      <c r="G91" s="109">
        <f>IF(OR(E91=""),"",VLOOKUP(E91,[1]Arbejdstider!$B$4:$AE$78,3,))</f>
        <v>0.8125</v>
      </c>
      <c r="H91" s="109">
        <f>IF(OR(E91=""),"",VLOOKUP(E91,[1]Arbejdstider!$B$4:$AE$78,4,))</f>
        <v>0</v>
      </c>
      <c r="I91" s="109">
        <f>IF(OR(E91=""),"",VLOOKUP(E91,[1]Arbejdstider!$B$4:$AE$78,5,))</f>
        <v>0</v>
      </c>
      <c r="J91" s="110">
        <f>IF(OR(E91=""),"",VLOOKUP(E91,[1]Arbejdstider!$B$4:$AE$78,6,))</f>
        <v>0</v>
      </c>
      <c r="K91" s="110">
        <f>IF(OR(E91=""),"",VLOOKUP(E91,[1]Arbejdstider!$B$4:$AE$78,7,))</f>
        <v>0</v>
      </c>
      <c r="L91" s="111">
        <f>IF(OR(E91=""),"",VLOOKUP(E91,[1]Arbejdstider!$B$3:$AE$78,10,))</f>
        <v>0</v>
      </c>
      <c r="M91" s="111">
        <f>IF(OR(E91=""),"",VLOOKUP(E91,[1]Arbejdstider!$B$4:$AE$78,11,))</f>
        <v>0</v>
      </c>
      <c r="N91" s="109">
        <f>IF(OR(E91=""),"",VLOOKUP(E91,[1]Arbejdstider!$B$4:$AE$78,14,))</f>
        <v>0</v>
      </c>
      <c r="O91" s="109">
        <f>IF(OR(E91=""),"",VLOOKUP(E91,[1]Arbejdstider!$B$4:$AE$78,15,))</f>
        <v>0</v>
      </c>
      <c r="P91" s="109">
        <f>IF(OR(E91=""),"",VLOOKUP(E91,[1]Arbejdstider!$B$4:$AE$78,12,))</f>
        <v>0</v>
      </c>
      <c r="Q91" s="109">
        <f>IF(OR(E91=""),"",VLOOKUP(E91,[1]Arbejdstider!$B$4:$AE$78,13,))</f>
        <v>0</v>
      </c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>
        <f>IF(OR(E91=""),"",VLOOKUP(E91,[1]Arbejdstider!$B$4:$AE$78,16,))</f>
        <v>0</v>
      </c>
      <c r="AC91" s="112">
        <f>IF(OR(E91=""),"",VLOOKUP(E91,[1]Arbejdstider!$B$4:$AE$78,17,))</f>
        <v>0</v>
      </c>
      <c r="AD91" s="112">
        <f>IF(OR(E91=""),"",VLOOKUP(E91,[1]Arbejdstider!$B$4:$AE$78,18,))</f>
        <v>0</v>
      </c>
      <c r="AE91" s="112">
        <f>IF(OR(E91=""),"",VLOOKUP(E91,[1]Arbejdstider!$B$4:$AE$78,19,))</f>
        <v>0</v>
      </c>
      <c r="AF91" s="113">
        <f>IF(OR(E91=""),"",VLOOKUP(E91,[1]Arbejdstider!$B$4:$AE$78,20,))</f>
        <v>1</v>
      </c>
      <c r="AG91" s="109">
        <f>IF(OR(E91=""),"",VLOOKUP(E91,[1]Arbejdstider!$B$4:$AE$78,21,))</f>
        <v>0.47916666666666669</v>
      </c>
      <c r="AH91" s="109">
        <f>IF(OR(E91=""),"",VLOOKUP(E91,[1]Arbejdstider!$B$4:$AE$78,22,))</f>
        <v>0.8125</v>
      </c>
      <c r="AI91" s="109">
        <f>IF(OR(E91=""),"",VLOOKUP(E91,[1]Arbejdstider!$B$4:$AE$78,23,))</f>
        <v>1</v>
      </c>
      <c r="AJ91" s="114">
        <f>IF(OR(E91=""),"",VLOOKUP(E91,[1]Arbejdstider!$B$4:$AE$78,20,))</f>
        <v>1</v>
      </c>
      <c r="AK91" s="110">
        <f>IF(OR(E91=""),"",VLOOKUP(E91,[1]Arbejdstider!$B$4:$AE$78,21,))</f>
        <v>0.47916666666666669</v>
      </c>
      <c r="AL91" s="115"/>
      <c r="AM91" s="115"/>
      <c r="AN91" s="115"/>
      <c r="AO91" s="115"/>
      <c r="AP91" s="115"/>
      <c r="AQ91" s="115"/>
      <c r="AR91" s="116"/>
      <c r="AS91" s="117"/>
      <c r="AT91" s="118">
        <f>IF(OR(E91=""),"",VLOOKUP(E91,[1]Arbejdstider!$B$4:$AE$78,24,))</f>
        <v>0.47916666666666674</v>
      </c>
      <c r="AU91" s="113">
        <f>IF(OR(E91=""),"",VLOOKUP(E91,[1]Arbejdstider!$B$4:$AE$78,22,))</f>
        <v>0.8125</v>
      </c>
      <c r="AV91" s="113">
        <f>IF(OR(E91=""),"",VLOOKUP(E91,[1]Arbejdstider!$B$4:$AE$78,23,))</f>
        <v>1</v>
      </c>
      <c r="AW91" s="119">
        <f t="shared" si="19"/>
        <v>0.33333333333333331</v>
      </c>
      <c r="AX91" s="120">
        <f>IF(OR($F91="",$G91=""),0,((IF($G91-MAX($F91,([1]Arbejdstider!$C$84/24))+($G91&lt;$F91)&lt;0,0,$G91-MAX($F91,([1]Arbejdstider!$C$84/24))+($G91&lt;$F91)))*24)-((IF(($G91-MAX($F91,([1]Arbejdstider!$D$84/24))+($G91&lt;$F91))&lt;0,0,($G91-MAX($F91,([1]Arbejdstider!$D$84/24))+($G91&lt;$F91)))))*24)</f>
        <v>6.5</v>
      </c>
      <c r="AY91" s="121">
        <f>IF(OR($F91="",$G91=""),0,((IF($G91-MAX($F91,([1]Arbejdstider!$C$85/24))+($G91&lt;$F91)&lt;0,0,$G91-MAX($F91,([1]Arbejdstider!$C$85/24))+($G91&lt;$F91)))*24)-((IF(($G91-MAX($F91,([1]Arbejdstider!$D$85/24))+($G91&lt;$F91))&lt;0,0,($G91-MAX($F91,([1]Arbejdstider!$D$85/24))+($G91&lt;$F91)))))*24)-IF(OR($AR91="",$AS91=""),0,((IF($AS91-MAX($AR91,([1]Arbejdstider!$C$85/24))+($AS91&lt;$AR91)&lt;0,0,$AS91-MAX($AR91,([1]Arbejdstider!$C$85/24))+($AS91&lt;$AR91)))*24)-((IF(($AS91-MAX($AR91,([1]Arbejdstider!$D$85/24))+($AS91&lt;$AR91))&lt;0,0,($AS91-MAX($AR91,([1]Arbejdstider!$D$85/24))+($AS91&lt;$AR91)))))*24)</f>
        <v>1.5</v>
      </c>
      <c r="AZ91" s="121">
        <f>IFERROR(CEILING(IF(E91="","",IF(OR($F91=0,$G91=0),0,($G91&lt;=$F91)*(1-([1]Arbejdstider!$C$86/24)+([1]Arbejdstider!$D$86/24))*24+(MIN(([1]Arbejdstider!$D$86/24),$G91)-MIN(([1]Arbejdstider!$D$86/24),$F91)+MAX(([1]Arbejdstider!$C$86/24),$G91)-MAX(([1]Arbejdstider!$C$86/24),$F91))*24)-IF(OR($AR91=0,$AS91=0),0,($AS91&lt;=$AR91)*(1-([1]Arbejdstider!$C$86/24)+([1]Arbejdstider!$D$86/24))*24+(MIN(([1]Arbejdstider!$D$86/24),$AS91)-MIN(([1]Arbejdstider!$D$86/24),$AR91)+MAX(([1]Arbejdstider!$C$86/24),$AS91)-MAX(([1]Arbejdstider!$C$86/24),$AR91))*24)+IF(OR($H91=0,$I91=0),0,($I91&lt;=$H91)*(1-([1]Arbejdstider!$C$86/24)+([1]Arbejdstider!$D$86/24))*24+(MIN(([1]Arbejdstider!$D$86/24),$I91)-MIN(([1]Arbejdstider!$D$86/24),$H91)+MAX(([1]Arbejdstider!$C$86/24),$G91)-MAX(([1]Arbejdstider!$C$86/24),$H91))*24)),0.5),"")</f>
        <v>0</v>
      </c>
      <c r="BA91" s="122">
        <f t="shared" si="20"/>
        <v>0</v>
      </c>
      <c r="BB91" s="122">
        <f t="shared" si="21"/>
        <v>0</v>
      </c>
      <c r="BC91" s="122">
        <f t="shared" si="22"/>
        <v>0</v>
      </c>
      <c r="BD91" s="123"/>
      <c r="BE91" s="124"/>
      <c r="BF91" s="122">
        <f t="shared" si="23"/>
        <v>0</v>
      </c>
      <c r="BG91" s="121">
        <f t="shared" si="31"/>
        <v>0</v>
      </c>
      <c r="BH91" s="121">
        <f t="shared" si="24"/>
        <v>0</v>
      </c>
      <c r="BI91" s="121">
        <f t="shared" si="25"/>
        <v>0</v>
      </c>
      <c r="BJ91" s="121">
        <f t="shared" si="26"/>
        <v>0</v>
      </c>
      <c r="BK91" s="121">
        <f t="shared" si="27"/>
        <v>0</v>
      </c>
      <c r="BL91" s="121">
        <f t="shared" si="32"/>
        <v>0</v>
      </c>
      <c r="BM91" s="121">
        <f t="shared" si="28"/>
        <v>0</v>
      </c>
      <c r="BN91" s="121"/>
      <c r="BO91" s="125"/>
      <c r="BP91" s="126">
        <f>IF(OR(F91=0,G91=0),0,IF(AND(WEEKDAY(C91,2)=5,G91&lt;F91,G91&gt;(6/24)),(G91-MAX(F91,(6/24))+(F91&gt;G91))*24-7,IF(WEEKDAY(C91,2)=6,(G91-MAX(F91,(6/24))+(F91&gt;G91))*24,IF(WEEKDAY(C91,2)=7,IF(F91&gt;G91,([1]Arbejdstider!H$87-F91)*24,IF(F91&lt;G91,(G91-F91)*24)),0))))</f>
        <v>0</v>
      </c>
      <c r="BQ91" s="126">
        <f>IF(OR(H91=0,I91=0),0,IF(AND(WEEKDAY(C91,2)=5,I91&lt;H91,I91&gt;(6/24)),(I91-MAX(H91,(6/24))+(H91&gt;I91))*24-7,IF(WEEKDAY(C91,2)=6,(I91-MAX(H91,(6/24))+(H91&gt;I91))*24,IF(WEEKDAY(C91,2)=7,IF(H91&gt;I91,([1]Arbejdstider!H$87-H91)*24,IF(H91&lt;I91,(I91-H91)*24)),""))))</f>
        <v>0</v>
      </c>
      <c r="BR91" s="126"/>
      <c r="BS91" s="126"/>
      <c r="BT91" s="127"/>
      <c r="BU91" s="128">
        <f t="shared" si="29"/>
        <v>9</v>
      </c>
      <c r="BV91" s="129" t="str">
        <f t="shared" si="30"/>
        <v>Tirsdag</v>
      </c>
      <c r="CF91" s="131"/>
      <c r="CG91" s="131"/>
      <c r="CP91" s="132"/>
    </row>
    <row r="92" spans="2:94" s="130" customFormat="1" x14ac:dyDescent="0.2">
      <c r="B92" s="106"/>
      <c r="C92" s="107">
        <f t="shared" si="33"/>
        <v>43523</v>
      </c>
      <c r="D92" s="107" t="str">
        <f t="shared" si="34"/>
        <v>Onsdag</v>
      </c>
      <c r="E92" s="108" t="s">
        <v>51</v>
      </c>
      <c r="F92" s="109">
        <f>IF(OR(E92=""),"",VLOOKUP(E92,[1]Arbejdstider!$B$4:$AE$78,2,))</f>
        <v>0.47916666666666669</v>
      </c>
      <c r="G92" s="109">
        <f>IF(OR(E92=""),"",VLOOKUP(E92,[1]Arbejdstider!$B$4:$AE$78,3,))</f>
        <v>0.8125</v>
      </c>
      <c r="H92" s="109">
        <f>IF(OR(E92=""),"",VLOOKUP(E92,[1]Arbejdstider!$B$4:$AE$78,4,))</f>
        <v>0</v>
      </c>
      <c r="I92" s="109">
        <f>IF(OR(E92=""),"",VLOOKUP(E92,[1]Arbejdstider!$B$4:$AE$78,5,))</f>
        <v>0</v>
      </c>
      <c r="J92" s="110">
        <f>IF(OR(E92=""),"",VLOOKUP(E92,[1]Arbejdstider!$B$4:$AE$78,6,))</f>
        <v>0</v>
      </c>
      <c r="K92" s="110">
        <f>IF(OR(E92=""),"",VLOOKUP(E92,[1]Arbejdstider!$B$4:$AE$78,7,))</f>
        <v>0</v>
      </c>
      <c r="L92" s="111">
        <f>IF(OR(E92=""),"",VLOOKUP(E92,[1]Arbejdstider!$B$3:$AE$78,10,))</f>
        <v>0</v>
      </c>
      <c r="M92" s="111">
        <f>IF(OR(E92=""),"",VLOOKUP(E92,[1]Arbejdstider!$B$4:$AE$78,11,))</f>
        <v>0</v>
      </c>
      <c r="N92" s="109">
        <f>IF(OR(E92=""),"",VLOOKUP(E92,[1]Arbejdstider!$B$4:$AE$78,14,))</f>
        <v>0</v>
      </c>
      <c r="O92" s="109">
        <f>IF(OR(E92=""),"",VLOOKUP(E92,[1]Arbejdstider!$B$4:$AE$78,15,))</f>
        <v>0</v>
      </c>
      <c r="P92" s="109">
        <f>IF(OR(E92=""),"",VLOOKUP(E92,[1]Arbejdstider!$B$4:$AE$78,12,))</f>
        <v>0</v>
      </c>
      <c r="Q92" s="109">
        <f>IF(OR(E92=""),"",VLOOKUP(E92,[1]Arbejdstider!$B$4:$AE$78,13,))</f>
        <v>0</v>
      </c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>
        <f>IF(OR(E92=""),"",VLOOKUP(E92,[1]Arbejdstider!$B$4:$AE$78,16,))</f>
        <v>0</v>
      </c>
      <c r="AC92" s="112">
        <f>IF(OR(E92=""),"",VLOOKUP(E92,[1]Arbejdstider!$B$4:$AE$78,17,))</f>
        <v>0</v>
      </c>
      <c r="AD92" s="112">
        <f>IF(OR(E92=""),"",VLOOKUP(E92,[1]Arbejdstider!$B$4:$AE$78,18,))</f>
        <v>0</v>
      </c>
      <c r="AE92" s="112">
        <f>IF(OR(E92=""),"",VLOOKUP(E92,[1]Arbejdstider!$B$4:$AE$78,19,))</f>
        <v>0</v>
      </c>
      <c r="AF92" s="113">
        <f>IF(OR(E92=""),"",VLOOKUP(E92,[1]Arbejdstider!$B$4:$AE$78,20,))</f>
        <v>1</v>
      </c>
      <c r="AG92" s="109">
        <f>IF(OR(E92=""),"",VLOOKUP(E92,[1]Arbejdstider!$B$4:$AE$78,21,))</f>
        <v>0.47916666666666669</v>
      </c>
      <c r="AH92" s="109">
        <f>IF(OR(E92=""),"",VLOOKUP(E92,[1]Arbejdstider!$B$4:$AE$78,22,))</f>
        <v>0.8125</v>
      </c>
      <c r="AI92" s="109">
        <f>IF(OR(E92=""),"",VLOOKUP(E92,[1]Arbejdstider!$B$4:$AE$78,23,))</f>
        <v>1</v>
      </c>
      <c r="AJ92" s="114">
        <f>IF(OR(E92=""),"",VLOOKUP(E92,[1]Arbejdstider!$B$4:$AE$78,20,))</f>
        <v>1</v>
      </c>
      <c r="AK92" s="110">
        <f>IF(OR(E92=""),"",VLOOKUP(E92,[1]Arbejdstider!$B$4:$AE$78,21,))</f>
        <v>0.47916666666666669</v>
      </c>
      <c r="AL92" s="115"/>
      <c r="AM92" s="115"/>
      <c r="AN92" s="115"/>
      <c r="AO92" s="115"/>
      <c r="AP92" s="115"/>
      <c r="AQ92" s="115"/>
      <c r="AR92" s="116"/>
      <c r="AS92" s="117"/>
      <c r="AT92" s="118">
        <f>IF(OR(E92=""),"",VLOOKUP(E92,[1]Arbejdstider!$B$4:$AE$78,24,))</f>
        <v>0.47916666666666674</v>
      </c>
      <c r="AU92" s="113">
        <f>IF(OR(E92=""),"",VLOOKUP(E92,[1]Arbejdstider!$B$4:$AE$78,22,))</f>
        <v>0.8125</v>
      </c>
      <c r="AV92" s="113">
        <f>IF(OR(E92=""),"",VLOOKUP(E92,[1]Arbejdstider!$B$4:$AE$78,23,))</f>
        <v>1</v>
      </c>
      <c r="AW92" s="119">
        <f t="shared" si="19"/>
        <v>0.33333333333333331</v>
      </c>
      <c r="AX92" s="120">
        <f>IF(OR($F92="",$G92=""),0,((IF($G92-MAX($F92,([1]Arbejdstider!$C$84/24))+($G92&lt;$F92)&lt;0,0,$G92-MAX($F92,([1]Arbejdstider!$C$84/24))+($G92&lt;$F92)))*24)-((IF(($G92-MAX($F92,([1]Arbejdstider!$D$84/24))+($G92&lt;$F92))&lt;0,0,($G92-MAX($F92,([1]Arbejdstider!$D$84/24))+($G92&lt;$F92)))))*24)</f>
        <v>6.5</v>
      </c>
      <c r="AY92" s="121">
        <f>IF(OR($F92="",$G92=""),0,((IF($G92-MAX($F92,([1]Arbejdstider!$C$85/24))+($G92&lt;$F92)&lt;0,0,$G92-MAX($F92,([1]Arbejdstider!$C$85/24))+($G92&lt;$F92)))*24)-((IF(($G92-MAX($F92,([1]Arbejdstider!$D$85/24))+($G92&lt;$F92))&lt;0,0,($G92-MAX($F92,([1]Arbejdstider!$D$85/24))+($G92&lt;$F92)))))*24)-IF(OR($AR92="",$AS92=""),0,((IF($AS92-MAX($AR92,([1]Arbejdstider!$C$85/24))+($AS92&lt;$AR92)&lt;0,0,$AS92-MAX($AR92,([1]Arbejdstider!$C$85/24))+($AS92&lt;$AR92)))*24)-((IF(($AS92-MAX($AR92,([1]Arbejdstider!$D$85/24))+($AS92&lt;$AR92))&lt;0,0,($AS92-MAX($AR92,([1]Arbejdstider!$D$85/24))+($AS92&lt;$AR92)))))*24)</f>
        <v>1.5</v>
      </c>
      <c r="AZ92" s="121">
        <f>IFERROR(CEILING(IF(E92="","",IF(OR($F92=0,$G92=0),0,($G92&lt;=$F92)*(1-([1]Arbejdstider!$C$86/24)+([1]Arbejdstider!$D$86/24))*24+(MIN(([1]Arbejdstider!$D$86/24),$G92)-MIN(([1]Arbejdstider!$D$86/24),$F92)+MAX(([1]Arbejdstider!$C$86/24),$G92)-MAX(([1]Arbejdstider!$C$86/24),$F92))*24)-IF(OR($AR92=0,$AS92=0),0,($AS92&lt;=$AR92)*(1-([1]Arbejdstider!$C$86/24)+([1]Arbejdstider!$D$86/24))*24+(MIN(([1]Arbejdstider!$D$86/24),$AS92)-MIN(([1]Arbejdstider!$D$86/24),$AR92)+MAX(([1]Arbejdstider!$C$86/24),$AS92)-MAX(([1]Arbejdstider!$C$86/24),$AR92))*24)+IF(OR($H92=0,$I92=0),0,($I92&lt;=$H92)*(1-([1]Arbejdstider!$C$86/24)+([1]Arbejdstider!$D$86/24))*24+(MIN(([1]Arbejdstider!$D$86/24),$I92)-MIN(([1]Arbejdstider!$D$86/24),$H92)+MAX(([1]Arbejdstider!$C$86/24),$G92)-MAX(([1]Arbejdstider!$C$86/24),$H92))*24)),0.5),"")</f>
        <v>0</v>
      </c>
      <c r="BA92" s="122">
        <f t="shared" si="20"/>
        <v>0</v>
      </c>
      <c r="BB92" s="122">
        <f t="shared" si="21"/>
        <v>0</v>
      </c>
      <c r="BC92" s="122">
        <f t="shared" si="22"/>
        <v>0</v>
      </c>
      <c r="BD92" s="123"/>
      <c r="BE92" s="124"/>
      <c r="BF92" s="122">
        <f t="shared" si="23"/>
        <v>0</v>
      </c>
      <c r="BG92" s="121">
        <f t="shared" si="31"/>
        <v>0</v>
      </c>
      <c r="BH92" s="121">
        <f t="shared" si="24"/>
        <v>0</v>
      </c>
      <c r="BI92" s="121">
        <f t="shared" si="25"/>
        <v>0</v>
      </c>
      <c r="BJ92" s="121">
        <f t="shared" si="26"/>
        <v>0</v>
      </c>
      <c r="BK92" s="121">
        <f t="shared" si="27"/>
        <v>0</v>
      </c>
      <c r="BL92" s="121">
        <f t="shared" si="32"/>
        <v>0</v>
      </c>
      <c r="BM92" s="121">
        <f t="shared" si="28"/>
        <v>0</v>
      </c>
      <c r="BN92" s="121"/>
      <c r="BO92" s="125"/>
      <c r="BP92" s="126">
        <f>IF(OR(F92=0,G92=0),0,IF(AND(WEEKDAY(C92,2)=5,G92&lt;F92,G92&gt;(6/24)),(G92-MAX(F92,(6/24))+(F92&gt;G92))*24-7,IF(WEEKDAY(C92,2)=6,(G92-MAX(F92,(6/24))+(F92&gt;G92))*24,IF(WEEKDAY(C92,2)=7,IF(F92&gt;G92,([1]Arbejdstider!H$87-F92)*24,IF(F92&lt;G92,(G92-F92)*24)),0))))</f>
        <v>0</v>
      </c>
      <c r="BQ92" s="126">
        <f>IF(OR(H92=0,I92=0),0,IF(AND(WEEKDAY(C92,2)=5,I92&lt;H92,I92&gt;(6/24)),(I92-MAX(H92,(6/24))+(H92&gt;I92))*24-7,IF(WEEKDAY(C92,2)=6,(I92-MAX(H92,(6/24))+(H92&gt;I92))*24,IF(WEEKDAY(C92,2)=7,IF(H92&gt;I92,([1]Arbejdstider!H$87-H92)*24,IF(H92&lt;I92,(I92-H92)*24)),""))))</f>
        <v>0</v>
      </c>
      <c r="BR92" s="126"/>
      <c r="BS92" s="126"/>
      <c r="BT92" s="127"/>
      <c r="BU92" s="128">
        <f t="shared" si="29"/>
        <v>0</v>
      </c>
      <c r="BV92" s="129" t="str">
        <f t="shared" si="30"/>
        <v>Onsdag</v>
      </c>
      <c r="CF92" s="131"/>
      <c r="CG92" s="131"/>
      <c r="CP92" s="132"/>
    </row>
    <row r="93" spans="2:94" s="130" customFormat="1" x14ac:dyDescent="0.2">
      <c r="B93" s="106"/>
      <c r="C93" s="107">
        <f t="shared" si="33"/>
        <v>43524</v>
      </c>
      <c r="D93" s="107" t="str">
        <f t="shared" si="34"/>
        <v>Torsdag</v>
      </c>
      <c r="E93" s="108" t="s">
        <v>52</v>
      </c>
      <c r="F93" s="109">
        <f>IF(OR(E93=""),"",VLOOKUP(E93,[1]Arbejdstider!$B$4:$AE$78,2,))</f>
        <v>0.29166666666666669</v>
      </c>
      <c r="G93" s="109">
        <f>IF(OR(E93=""),"",VLOOKUP(E93,[1]Arbejdstider!$B$4:$AE$78,3,))</f>
        <v>0.63541666666666663</v>
      </c>
      <c r="H93" s="109">
        <f>IF(OR(E93=""),"",VLOOKUP(E93,[1]Arbejdstider!$B$4:$AE$78,4,))</f>
        <v>0</v>
      </c>
      <c r="I93" s="109">
        <f>IF(OR(E93=""),"",VLOOKUP(E93,[1]Arbejdstider!$B$4:$AE$78,5,))</f>
        <v>0</v>
      </c>
      <c r="J93" s="110">
        <f>IF(OR(E93=""),"",VLOOKUP(E93,[1]Arbejdstider!$B$4:$AE$78,6,))</f>
        <v>0</v>
      </c>
      <c r="K93" s="110">
        <f>IF(OR(E93=""),"",VLOOKUP(E93,[1]Arbejdstider!$B$4:$AE$78,7,))</f>
        <v>0</v>
      </c>
      <c r="L93" s="111">
        <f>IF(OR(E93=""),"",VLOOKUP(E93,[1]Arbejdstider!$B$3:$AE$78,10,))</f>
        <v>0</v>
      </c>
      <c r="M93" s="111">
        <f>IF(OR(E93=""),"",VLOOKUP(E93,[1]Arbejdstider!$B$4:$AE$78,11,))</f>
        <v>0</v>
      </c>
      <c r="N93" s="109">
        <f>IF(OR(E93=""),"",VLOOKUP(E93,[1]Arbejdstider!$B$4:$AE$78,14,))</f>
        <v>0</v>
      </c>
      <c r="O93" s="109">
        <f>IF(OR(E93=""),"",VLOOKUP(E93,[1]Arbejdstider!$B$4:$AE$78,15,))</f>
        <v>0</v>
      </c>
      <c r="P93" s="109">
        <f>IF(OR(E93=""),"",VLOOKUP(E93,[1]Arbejdstider!$B$4:$AE$78,12,))</f>
        <v>0</v>
      </c>
      <c r="Q93" s="109">
        <f>IF(OR(E93=""),"",VLOOKUP(E93,[1]Arbejdstider!$B$4:$AE$78,13,))</f>
        <v>0</v>
      </c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>
        <f>IF(OR(E93=""),"",VLOOKUP(E93,[1]Arbejdstider!$B$4:$AE$78,16,))</f>
        <v>0</v>
      </c>
      <c r="AC93" s="112">
        <f>IF(OR(E93=""),"",VLOOKUP(E93,[1]Arbejdstider!$B$4:$AE$78,17,))</f>
        <v>0</v>
      </c>
      <c r="AD93" s="112">
        <f>IF(OR(E93=""),"",VLOOKUP(E93,[1]Arbejdstider!$B$4:$AE$78,18,))</f>
        <v>0</v>
      </c>
      <c r="AE93" s="112">
        <f>IF(OR(E93=""),"",VLOOKUP(E93,[1]Arbejdstider!$B$4:$AE$78,19,))</f>
        <v>0</v>
      </c>
      <c r="AF93" s="113">
        <f>IF(OR(E93=""),"",VLOOKUP(E93,[1]Arbejdstider!$B$4:$AE$78,20,))</f>
        <v>1</v>
      </c>
      <c r="AG93" s="109">
        <f>IF(OR(E93=""),"",VLOOKUP(E93,[1]Arbejdstider!$B$4:$AE$78,21,))</f>
        <v>0.29166666666666669</v>
      </c>
      <c r="AH93" s="109">
        <f>IF(OR(E93=""),"",VLOOKUP(E93,[1]Arbejdstider!$B$4:$AE$78,22,))</f>
        <v>0.63541666666666663</v>
      </c>
      <c r="AI93" s="109">
        <f>IF(OR(E93=""),"",VLOOKUP(E93,[1]Arbejdstider!$B$4:$AE$78,23,))</f>
        <v>1</v>
      </c>
      <c r="AJ93" s="114">
        <f>IF(OR(E93=""),"",VLOOKUP(E93,[1]Arbejdstider!$B$4:$AE$78,20,))</f>
        <v>1</v>
      </c>
      <c r="AK93" s="110">
        <f>IF(OR(E93=""),"",VLOOKUP(E93,[1]Arbejdstider!$B$4:$AE$78,21,))</f>
        <v>0.29166666666666669</v>
      </c>
      <c r="AL93" s="115"/>
      <c r="AM93" s="115"/>
      <c r="AN93" s="115"/>
      <c r="AO93" s="115"/>
      <c r="AP93" s="115"/>
      <c r="AQ93" s="115"/>
      <c r="AR93" s="116"/>
      <c r="AS93" s="117"/>
      <c r="AT93" s="118">
        <f>IF(OR(E93=""),"",VLOOKUP(E93,[1]Arbejdstider!$B$4:$AE$78,24,))</f>
        <v>0.29166666666666674</v>
      </c>
      <c r="AU93" s="113">
        <f>IF(OR(E93=""),"",VLOOKUP(E93,[1]Arbejdstider!$B$4:$AE$78,22,))</f>
        <v>0.63541666666666663</v>
      </c>
      <c r="AV93" s="113">
        <f>IF(OR(E93=""),"",VLOOKUP(E93,[1]Arbejdstider!$B$4:$AE$78,23,))</f>
        <v>1</v>
      </c>
      <c r="AW93" s="119">
        <f t="shared" si="19"/>
        <v>0.34375</v>
      </c>
      <c r="AX93" s="120">
        <f>IF(OR($F93="",$G93=""),0,((IF($G93-MAX($F93,([1]Arbejdstider!$C$84/24))+($G93&lt;$F93)&lt;0,0,$G93-MAX($F93,([1]Arbejdstider!$C$84/24))+($G93&lt;$F93)))*24)-((IF(($G93-MAX($F93,([1]Arbejdstider!$D$84/24))+($G93&lt;$F93))&lt;0,0,($G93-MAX($F93,([1]Arbejdstider!$D$84/24))+($G93&lt;$F93)))))*24)</f>
        <v>8.2499999999999982</v>
      </c>
      <c r="AY93" s="121">
        <f>IF(OR($F93="",$G93=""),0,((IF($G93-MAX($F93,([1]Arbejdstider!$C$85/24))+($G93&lt;$F93)&lt;0,0,$G93-MAX($F93,([1]Arbejdstider!$C$85/24))+($G93&lt;$F93)))*24)-((IF(($G93-MAX($F93,([1]Arbejdstider!$D$85/24))+($G93&lt;$F93))&lt;0,0,($G93-MAX($F93,([1]Arbejdstider!$D$85/24))+($G93&lt;$F93)))))*24)-IF(OR($AR93="",$AS93=""),0,((IF($AS93-MAX($AR93,([1]Arbejdstider!$C$85/24))+($AS93&lt;$AR93)&lt;0,0,$AS93-MAX($AR93,([1]Arbejdstider!$C$85/24))+($AS93&lt;$AR93)))*24)-((IF(($AS93-MAX($AR93,([1]Arbejdstider!$D$85/24))+($AS93&lt;$AR93))&lt;0,0,($AS93-MAX($AR93,([1]Arbejdstider!$D$85/24))+($AS93&lt;$AR93)))))*24)</f>
        <v>0</v>
      </c>
      <c r="AZ93" s="121">
        <f>IFERROR(CEILING(IF(E93="","",IF(OR($F93=0,$G93=0),0,($G93&lt;=$F93)*(1-([1]Arbejdstider!$C$86/24)+([1]Arbejdstider!$D$86/24))*24+(MIN(([1]Arbejdstider!$D$86/24),$G93)-MIN(([1]Arbejdstider!$D$86/24),$F93)+MAX(([1]Arbejdstider!$C$86/24),$G93)-MAX(([1]Arbejdstider!$C$86/24),$F93))*24)-IF(OR($AR93=0,$AS93=0),0,($AS93&lt;=$AR93)*(1-([1]Arbejdstider!$C$86/24)+([1]Arbejdstider!$D$86/24))*24+(MIN(([1]Arbejdstider!$D$86/24),$AS93)-MIN(([1]Arbejdstider!$D$86/24),$AR93)+MAX(([1]Arbejdstider!$C$86/24),$AS93)-MAX(([1]Arbejdstider!$C$86/24),$AR93))*24)+IF(OR($H93=0,$I93=0),0,($I93&lt;=$H93)*(1-([1]Arbejdstider!$C$86/24)+([1]Arbejdstider!$D$86/24))*24+(MIN(([1]Arbejdstider!$D$86/24),$I93)-MIN(([1]Arbejdstider!$D$86/24),$H93)+MAX(([1]Arbejdstider!$C$86/24),$G93)-MAX(([1]Arbejdstider!$C$86/24),$H93))*24)),0.5),"")</f>
        <v>0</v>
      </c>
      <c r="BA93" s="122">
        <f t="shared" si="20"/>
        <v>0</v>
      </c>
      <c r="BB93" s="122">
        <f t="shared" si="21"/>
        <v>0</v>
      </c>
      <c r="BC93" s="122">
        <f t="shared" si="22"/>
        <v>0</v>
      </c>
      <c r="BD93" s="123"/>
      <c r="BE93" s="124"/>
      <c r="BF93" s="122">
        <f t="shared" si="23"/>
        <v>0</v>
      </c>
      <c r="BG93" s="121">
        <f t="shared" si="31"/>
        <v>0</v>
      </c>
      <c r="BH93" s="121">
        <f t="shared" si="24"/>
        <v>0</v>
      </c>
      <c r="BI93" s="121">
        <f t="shared" si="25"/>
        <v>0</v>
      </c>
      <c r="BJ93" s="121">
        <f t="shared" si="26"/>
        <v>0</v>
      </c>
      <c r="BK93" s="121">
        <f t="shared" si="27"/>
        <v>0</v>
      </c>
      <c r="BL93" s="121">
        <f t="shared" si="32"/>
        <v>0</v>
      </c>
      <c r="BM93" s="121">
        <f t="shared" si="28"/>
        <v>0</v>
      </c>
      <c r="BN93" s="121"/>
      <c r="BO93" s="125"/>
      <c r="BP93" s="126">
        <f>IF(OR(F93=0,G93=0),0,IF(AND(WEEKDAY(C93,2)=5,G93&lt;F93,G93&gt;(6/24)),(G93-MAX(F93,(6/24))+(F93&gt;G93))*24-7,IF(WEEKDAY(C93,2)=6,(G93-MAX(F93,(6/24))+(F93&gt;G93))*24,IF(WEEKDAY(C93,2)=7,IF(F93&gt;G93,([1]Arbejdstider!H$87-F93)*24,IF(F93&lt;G93,(G93-F93)*24)),0))))</f>
        <v>0</v>
      </c>
      <c r="BQ93" s="126">
        <f>IF(OR(H93=0,I93=0),0,IF(AND(WEEKDAY(C93,2)=5,I93&lt;H93,I93&gt;(6/24)),(I93-MAX(H93,(6/24))+(H93&gt;I93))*24-7,IF(WEEKDAY(C93,2)=6,(I93-MAX(H93,(6/24))+(H93&gt;I93))*24,IF(WEEKDAY(C93,2)=7,IF(H93&gt;I93,([1]Arbejdstider!H$87-H93)*24,IF(H93&lt;I93,(I93-H93)*24)),""))))</f>
        <v>0</v>
      </c>
      <c r="BR93" s="126"/>
      <c r="BS93" s="126"/>
      <c r="BT93" s="127"/>
      <c r="BU93" s="128">
        <f t="shared" si="29"/>
        <v>0</v>
      </c>
      <c r="BV93" s="129" t="str">
        <f t="shared" si="30"/>
        <v>Torsdag</v>
      </c>
      <c r="CF93" s="131"/>
      <c r="CG93" s="131"/>
      <c r="CP93" s="132"/>
    </row>
    <row r="94" spans="2:94" s="130" customFormat="1" x14ac:dyDescent="0.2">
      <c r="B94" s="106"/>
      <c r="C94" s="107">
        <f t="shared" si="33"/>
        <v>43525</v>
      </c>
      <c r="D94" s="107" t="str">
        <f t="shared" si="34"/>
        <v>Fredag</v>
      </c>
      <c r="E94" s="108" t="s">
        <v>45</v>
      </c>
      <c r="F94" s="109">
        <f>IF(OR(E94=""),"",VLOOKUP(E94,[1]Arbejdstider!$B$4:$AE$78,2,))</f>
        <v>0.625</v>
      </c>
      <c r="G94" s="109">
        <f>IF(OR(E94=""),"",VLOOKUP(E94,[1]Arbejdstider!$B$4:$AE$78,3,))</f>
        <v>0.96875</v>
      </c>
      <c r="H94" s="109">
        <f>IF(OR(E94=""),"",VLOOKUP(E94,[1]Arbejdstider!$B$4:$AE$78,4,))</f>
        <v>0</v>
      </c>
      <c r="I94" s="109">
        <f>IF(OR(E94=""),"",VLOOKUP(E94,[1]Arbejdstider!$B$4:$AE$78,5,))</f>
        <v>0</v>
      </c>
      <c r="J94" s="110">
        <f>IF(OR(E94=""),"",VLOOKUP(E94,[1]Arbejdstider!$B$4:$AE$78,6,))</f>
        <v>0</v>
      </c>
      <c r="K94" s="110">
        <f>IF(OR(E94=""),"",VLOOKUP(E94,[1]Arbejdstider!$B$4:$AE$78,7,))</f>
        <v>0</v>
      </c>
      <c r="L94" s="111">
        <f>IF(OR(E94=""),"",VLOOKUP(E94,[1]Arbejdstider!$B$3:$AE$78,10,))</f>
        <v>0</v>
      </c>
      <c r="M94" s="111">
        <f>IF(OR(E94=""),"",VLOOKUP(E94,[1]Arbejdstider!$B$4:$AE$78,11,))</f>
        <v>0</v>
      </c>
      <c r="N94" s="109">
        <f>IF(OR(E94=""),"",VLOOKUP(E94,[1]Arbejdstider!$B$4:$AE$78,14,))</f>
        <v>0</v>
      </c>
      <c r="O94" s="109">
        <f>IF(OR(E94=""),"",VLOOKUP(E94,[1]Arbejdstider!$B$4:$AE$78,15,))</f>
        <v>0</v>
      </c>
      <c r="P94" s="109">
        <f>IF(OR(E94=""),"",VLOOKUP(E94,[1]Arbejdstider!$B$4:$AE$78,12,))</f>
        <v>0</v>
      </c>
      <c r="Q94" s="109">
        <f>IF(OR(E94=""),"",VLOOKUP(E94,[1]Arbejdstider!$B$4:$AE$78,13,))</f>
        <v>0</v>
      </c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>
        <f>IF(OR(E94=""),"",VLOOKUP(E94,[1]Arbejdstider!$B$4:$AE$78,16,))</f>
        <v>0</v>
      </c>
      <c r="AC94" s="112">
        <f>IF(OR(E94=""),"",VLOOKUP(E94,[1]Arbejdstider!$B$4:$AE$78,17,))</f>
        <v>0</v>
      </c>
      <c r="AD94" s="112">
        <f>IF(OR(E94=""),"",VLOOKUP(E94,[1]Arbejdstider!$B$4:$AE$78,18,))</f>
        <v>0</v>
      </c>
      <c r="AE94" s="112">
        <f>IF(OR(E94=""),"",VLOOKUP(E94,[1]Arbejdstider!$B$4:$AE$78,19,))</f>
        <v>0</v>
      </c>
      <c r="AF94" s="113">
        <f>IF(OR(E94=""),"",VLOOKUP(E94,[1]Arbejdstider!$B$4:$AE$78,20,))</f>
        <v>1</v>
      </c>
      <c r="AG94" s="109">
        <f>IF(OR(E94=""),"",VLOOKUP(E94,[1]Arbejdstider!$B$4:$AE$78,21,))</f>
        <v>0.625</v>
      </c>
      <c r="AH94" s="109">
        <f>IF(OR(E94=""),"",VLOOKUP(E94,[1]Arbejdstider!$B$4:$AE$78,22,))</f>
        <v>0.96875</v>
      </c>
      <c r="AI94" s="109">
        <f>IF(OR(E94=""),"",VLOOKUP(E94,[1]Arbejdstider!$B$4:$AE$78,23,))</f>
        <v>1</v>
      </c>
      <c r="AJ94" s="114">
        <f>IF(OR(E94=""),"",VLOOKUP(E94,[1]Arbejdstider!$B$4:$AE$78,20,))</f>
        <v>1</v>
      </c>
      <c r="AK94" s="110">
        <f>IF(OR(E94=""),"",VLOOKUP(E94,[1]Arbejdstider!$B$4:$AE$78,21,))</f>
        <v>0.625</v>
      </c>
      <c r="AL94" s="115"/>
      <c r="AM94" s="115"/>
      <c r="AN94" s="115"/>
      <c r="AO94" s="115"/>
      <c r="AP94" s="115"/>
      <c r="AQ94" s="115"/>
      <c r="AR94" s="116"/>
      <c r="AS94" s="117"/>
      <c r="AT94" s="118">
        <f>IF(OR(E94=""),"",VLOOKUP(E94,[1]Arbejdstider!$B$4:$AE$78,24,))</f>
        <v>0.625</v>
      </c>
      <c r="AU94" s="113">
        <f>IF(OR(E94=""),"",VLOOKUP(E94,[1]Arbejdstider!$B$4:$AE$78,22,))</f>
        <v>0.96875</v>
      </c>
      <c r="AV94" s="113">
        <f>IF(OR(E94=""),"",VLOOKUP(E94,[1]Arbejdstider!$B$4:$AE$78,23,))</f>
        <v>1</v>
      </c>
      <c r="AW94" s="119">
        <f t="shared" si="19"/>
        <v>0.34375</v>
      </c>
      <c r="AX94" s="120">
        <f>IF(OR($F94="",$G94=""),0,((IF($G94-MAX($F94,([1]Arbejdstider!$C$84/24))+($G94&lt;$F94)&lt;0,0,$G94-MAX($F94,([1]Arbejdstider!$C$84/24))+($G94&lt;$F94)))*24)-((IF(($G94-MAX($F94,([1]Arbejdstider!$D$84/24))+($G94&lt;$F94))&lt;0,0,($G94-MAX($F94,([1]Arbejdstider!$D$84/24))+($G94&lt;$F94)))))*24)</f>
        <v>3</v>
      </c>
      <c r="AY94" s="121">
        <f>IF(OR($F94="",$G94=""),0,((IF($G94-MAX($F94,([1]Arbejdstider!$C$85/24))+($G94&lt;$F94)&lt;0,0,$G94-MAX($F94,([1]Arbejdstider!$C$85/24))+($G94&lt;$F94)))*24)-((IF(($G94-MAX($F94,([1]Arbejdstider!$D$85/24))+($G94&lt;$F94))&lt;0,0,($G94-MAX($F94,([1]Arbejdstider!$D$85/24))+($G94&lt;$F94)))))*24)-IF(OR($AR94="",$AS94=""),0,((IF($AS94-MAX($AR94,([1]Arbejdstider!$C$85/24))+($AS94&lt;$AR94)&lt;0,0,$AS94-MAX($AR94,([1]Arbejdstider!$C$85/24))+($AS94&lt;$AR94)))*24)-((IF(($AS94-MAX($AR94,([1]Arbejdstider!$D$85/24))+($AS94&lt;$AR94))&lt;0,0,($AS94-MAX($AR94,([1]Arbejdstider!$D$85/24))+($AS94&lt;$AR94)))))*24)</f>
        <v>5.0000000000000009</v>
      </c>
      <c r="AZ94" s="121">
        <f>IFERROR(CEILING(IF(E94="","",IF(OR($F94=0,$G94=0),0,($G94&lt;=$F94)*(1-([1]Arbejdstider!$C$86/24)+([1]Arbejdstider!$D$86/24))*24+(MIN(([1]Arbejdstider!$D$86/24),$G94)-MIN(([1]Arbejdstider!$D$86/24),$F94)+MAX(([1]Arbejdstider!$C$86/24),$G94)-MAX(([1]Arbejdstider!$C$86/24),$F94))*24)-IF(OR($AR94=0,$AS94=0),0,($AS94&lt;=$AR94)*(1-([1]Arbejdstider!$C$86/24)+([1]Arbejdstider!$D$86/24))*24+(MIN(([1]Arbejdstider!$D$86/24),$AS94)-MIN(([1]Arbejdstider!$D$86/24),$AR94)+MAX(([1]Arbejdstider!$C$86/24),$AS94)-MAX(([1]Arbejdstider!$C$86/24),$AR94))*24)+IF(OR($H94=0,$I94=0),0,($I94&lt;=$H94)*(1-([1]Arbejdstider!$C$86/24)+([1]Arbejdstider!$D$86/24))*24+(MIN(([1]Arbejdstider!$D$86/24),$I94)-MIN(([1]Arbejdstider!$D$86/24),$H94)+MAX(([1]Arbejdstider!$C$86/24),$G94)-MAX(([1]Arbejdstider!$C$86/24),$H94))*24)),0.5),"")</f>
        <v>0.5</v>
      </c>
      <c r="BA94" s="122">
        <f t="shared" si="20"/>
        <v>0</v>
      </c>
      <c r="BB94" s="122">
        <f t="shared" si="21"/>
        <v>0</v>
      </c>
      <c r="BC94" s="122">
        <f t="shared" si="22"/>
        <v>0</v>
      </c>
      <c r="BD94" s="123"/>
      <c r="BE94" s="124"/>
      <c r="BF94" s="122">
        <f t="shared" si="23"/>
        <v>0</v>
      </c>
      <c r="BG94" s="121">
        <f t="shared" si="31"/>
        <v>0</v>
      </c>
      <c r="BH94" s="121">
        <f t="shared" si="24"/>
        <v>0</v>
      </c>
      <c r="BI94" s="121">
        <f t="shared" si="25"/>
        <v>0</v>
      </c>
      <c r="BJ94" s="121">
        <f t="shared" si="26"/>
        <v>0</v>
      </c>
      <c r="BK94" s="121">
        <f t="shared" si="27"/>
        <v>0</v>
      </c>
      <c r="BL94" s="121">
        <f t="shared" si="32"/>
        <v>0</v>
      </c>
      <c r="BM94" s="121">
        <f t="shared" si="28"/>
        <v>0</v>
      </c>
      <c r="BN94" s="121"/>
      <c r="BO94" s="125"/>
      <c r="BP94" s="126">
        <f>IF(OR(F94=0,G94=0),0,IF(AND(WEEKDAY(C94,2)=5,G94&lt;F94,G94&gt;(6/24)),(G94-MAX(F94,(6/24))+(F94&gt;G94))*24-7,IF(WEEKDAY(C94,2)=6,(G94-MAX(F94,(6/24))+(F94&gt;G94))*24,IF(WEEKDAY(C94,2)=7,IF(F94&gt;G94,([1]Arbejdstider!H$87-F94)*24,IF(F94&lt;G94,(G94-F94)*24)),0))))</f>
        <v>0</v>
      </c>
      <c r="BQ94" s="126">
        <f>IF(OR(H94=0,I94=0),0,IF(AND(WEEKDAY(C94,2)=5,I94&lt;H94,I94&gt;(6/24)),(I94-MAX(H94,(6/24))+(H94&gt;I94))*24-7,IF(WEEKDAY(C94,2)=6,(I94-MAX(H94,(6/24))+(H94&gt;I94))*24,IF(WEEKDAY(C94,2)=7,IF(H94&gt;I94,([1]Arbejdstider!H$87-H94)*24,IF(H94&lt;I94,(I94-H94)*24)),""))))</f>
        <v>0</v>
      </c>
      <c r="BR94" s="126"/>
      <c r="BS94" s="126"/>
      <c r="BT94" s="127"/>
      <c r="BU94" s="128">
        <f t="shared" si="29"/>
        <v>0</v>
      </c>
      <c r="BV94" s="129" t="str">
        <f t="shared" si="30"/>
        <v>Fredag</v>
      </c>
      <c r="CF94" s="131"/>
      <c r="CG94" s="131"/>
      <c r="CP94" s="132"/>
    </row>
    <row r="95" spans="2:94" s="130" customFormat="1" x14ac:dyDescent="0.2">
      <c r="B95" s="106"/>
      <c r="C95" s="107">
        <f t="shared" si="33"/>
        <v>43526</v>
      </c>
      <c r="D95" s="107" t="str">
        <f t="shared" si="34"/>
        <v>Lørdag</v>
      </c>
      <c r="E95" s="108" t="s">
        <v>55</v>
      </c>
      <c r="F95" s="109">
        <f>IF(OR(E95=""),"",VLOOKUP(E95,[1]Arbejdstider!$B$4:$AE$78,2,))</f>
        <v>0.375</v>
      </c>
      <c r="G95" s="109">
        <f>IF(OR(E95=""),"",VLOOKUP(E95,[1]Arbejdstider!$B$4:$AE$78,3,))</f>
        <v>0.70833333333333337</v>
      </c>
      <c r="H95" s="109">
        <f>IF(OR(E95=""),"",VLOOKUP(E95,[1]Arbejdstider!$B$4:$AE$78,4,))</f>
        <v>0</v>
      </c>
      <c r="I95" s="109">
        <f>IF(OR(E95=""),"",VLOOKUP(E95,[1]Arbejdstider!$B$4:$AE$78,5,))</f>
        <v>0</v>
      </c>
      <c r="J95" s="110">
        <f>IF(OR(E95=""),"",VLOOKUP(E95,[1]Arbejdstider!$B$4:$AE$78,6,))</f>
        <v>0</v>
      </c>
      <c r="K95" s="110">
        <f>IF(OR(E95=""),"",VLOOKUP(E95,[1]Arbejdstider!$B$4:$AE$78,7,))</f>
        <v>0</v>
      </c>
      <c r="L95" s="111">
        <f>IF(OR(E95=""),"",VLOOKUP(E95,[1]Arbejdstider!$B$3:$AE$78,10,))</f>
        <v>0</v>
      </c>
      <c r="M95" s="111">
        <f>IF(OR(E95=""),"",VLOOKUP(E95,[1]Arbejdstider!$B$4:$AE$78,11,))</f>
        <v>0</v>
      </c>
      <c r="N95" s="109">
        <f>IF(OR(E95=""),"",VLOOKUP(E95,[1]Arbejdstider!$B$4:$AE$78,14,))</f>
        <v>0</v>
      </c>
      <c r="O95" s="109">
        <f>IF(OR(E95=""),"",VLOOKUP(E95,[1]Arbejdstider!$B$4:$AE$78,15,))</f>
        <v>0</v>
      </c>
      <c r="P95" s="109">
        <f>IF(OR(E95=""),"",VLOOKUP(E95,[1]Arbejdstider!$B$4:$AE$78,12,))</f>
        <v>0</v>
      </c>
      <c r="Q95" s="109">
        <f>IF(OR(E95=""),"",VLOOKUP(E95,[1]Arbejdstider!$B$4:$AE$78,13,))</f>
        <v>0</v>
      </c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>
        <f>IF(OR(E95=""),"",VLOOKUP(E95,[1]Arbejdstider!$B$4:$AE$78,16,))</f>
        <v>0</v>
      </c>
      <c r="AC95" s="112">
        <f>IF(OR(E95=""),"",VLOOKUP(E95,[1]Arbejdstider!$B$4:$AE$78,17,))</f>
        <v>0</v>
      </c>
      <c r="AD95" s="112">
        <f>IF(OR(E95=""),"",VLOOKUP(E95,[1]Arbejdstider!$B$4:$AE$78,18,))</f>
        <v>0</v>
      </c>
      <c r="AE95" s="112">
        <f>IF(OR(E95=""),"",VLOOKUP(E95,[1]Arbejdstider!$B$4:$AE$78,19,))</f>
        <v>0</v>
      </c>
      <c r="AF95" s="113">
        <f>IF(OR(E95=""),"",VLOOKUP(E95,[1]Arbejdstider!$B$4:$AE$78,20,))</f>
        <v>1</v>
      </c>
      <c r="AG95" s="109">
        <f>IF(OR(E95=""),"",VLOOKUP(E95,[1]Arbejdstider!$B$4:$AE$78,21,))</f>
        <v>0.375</v>
      </c>
      <c r="AH95" s="109">
        <f>IF(OR(E95=""),"",VLOOKUP(E95,[1]Arbejdstider!$B$4:$AE$78,22,))</f>
        <v>0.70833333333333337</v>
      </c>
      <c r="AI95" s="109">
        <f>IF(OR(E95=""),"",VLOOKUP(E95,[1]Arbejdstider!$B$4:$AE$78,23,))</f>
        <v>1</v>
      </c>
      <c r="AJ95" s="114">
        <f>IF(OR(E95=""),"",VLOOKUP(E95,[1]Arbejdstider!$B$4:$AE$78,20,))</f>
        <v>1</v>
      </c>
      <c r="AK95" s="110">
        <f>IF(OR(E95=""),"",VLOOKUP(E95,[1]Arbejdstider!$B$4:$AE$78,21,))</f>
        <v>0.375</v>
      </c>
      <c r="AL95" s="115"/>
      <c r="AM95" s="115"/>
      <c r="AN95" s="115"/>
      <c r="AO95" s="115"/>
      <c r="AP95" s="115"/>
      <c r="AQ95" s="115"/>
      <c r="AR95" s="116"/>
      <c r="AS95" s="117"/>
      <c r="AT95" s="118">
        <f>IF(OR(E95=""),"",VLOOKUP(E95,[1]Arbejdstider!$B$4:$AE$78,24,))</f>
        <v>0.375</v>
      </c>
      <c r="AU95" s="113">
        <f>IF(OR(E95=""),"",VLOOKUP(E95,[1]Arbejdstider!$B$4:$AE$78,22,))</f>
        <v>0.70833333333333337</v>
      </c>
      <c r="AV95" s="113">
        <f>IF(OR(E95=""),"",VLOOKUP(E95,[1]Arbejdstider!$B$4:$AE$78,23,))</f>
        <v>1</v>
      </c>
      <c r="AW95" s="119">
        <f t="shared" si="19"/>
        <v>0.33333333333333331</v>
      </c>
      <c r="AX95" s="120">
        <f>IF(OR($F95="",$G95=""),0,((IF($G95-MAX($F95,([1]Arbejdstider!$C$84/24))+($G95&lt;$F95)&lt;0,0,$G95-MAX($F95,([1]Arbejdstider!$C$84/24))+($G95&lt;$F95)))*24)-((IF(($G95-MAX($F95,([1]Arbejdstider!$D$84/24))+($G95&lt;$F95))&lt;0,0,($G95-MAX($F95,([1]Arbejdstider!$D$84/24))+($G95&lt;$F95)))))*24)</f>
        <v>8</v>
      </c>
      <c r="AY95" s="121">
        <f>IF(OR($F95="",$G95=""),0,((IF($G95-MAX($F95,([1]Arbejdstider!$C$85/24))+($G95&lt;$F95)&lt;0,0,$G95-MAX($F95,([1]Arbejdstider!$C$85/24))+($G95&lt;$F95)))*24)-((IF(($G95-MAX($F95,([1]Arbejdstider!$D$85/24))+($G95&lt;$F95))&lt;0,0,($G95-MAX($F95,([1]Arbejdstider!$D$85/24))+($G95&lt;$F95)))))*24)-IF(OR($AR95="",$AS95=""),0,((IF($AS95-MAX($AR95,([1]Arbejdstider!$C$85/24))+($AS95&lt;$AR95)&lt;0,0,$AS95-MAX($AR95,([1]Arbejdstider!$C$85/24))+($AS95&lt;$AR95)))*24)-((IF(($AS95-MAX($AR95,([1]Arbejdstider!$D$85/24))+($AS95&lt;$AR95))&lt;0,0,($AS95-MAX($AR95,([1]Arbejdstider!$D$85/24))+($AS95&lt;$AR95)))))*24)</f>
        <v>0</v>
      </c>
      <c r="AZ95" s="121">
        <f>IFERROR(CEILING(IF(E95="","",IF(OR($F95=0,$G95=0),0,($G95&lt;=$F95)*(1-([1]Arbejdstider!$C$86/24)+([1]Arbejdstider!$D$86/24))*24+(MIN(([1]Arbejdstider!$D$86/24),$G95)-MIN(([1]Arbejdstider!$D$86/24),$F95)+MAX(([1]Arbejdstider!$C$86/24),$G95)-MAX(([1]Arbejdstider!$C$86/24),$F95))*24)-IF(OR($AR95=0,$AS95=0),0,($AS95&lt;=$AR95)*(1-([1]Arbejdstider!$C$86/24)+([1]Arbejdstider!$D$86/24))*24+(MIN(([1]Arbejdstider!$D$86/24),$AS95)-MIN(([1]Arbejdstider!$D$86/24),$AR95)+MAX(([1]Arbejdstider!$C$86/24),$AS95)-MAX(([1]Arbejdstider!$C$86/24),$AR95))*24)+IF(OR($H95=0,$I95=0),0,($I95&lt;=$H95)*(1-([1]Arbejdstider!$C$86/24)+([1]Arbejdstider!$D$86/24))*24+(MIN(([1]Arbejdstider!$D$86/24),$I95)-MIN(([1]Arbejdstider!$D$86/24),$H95)+MAX(([1]Arbejdstider!$C$86/24),$G95)-MAX(([1]Arbejdstider!$C$86/24),$H95))*24)),0.5),"")</f>
        <v>0</v>
      </c>
      <c r="BA95" s="122">
        <f t="shared" si="20"/>
        <v>0</v>
      </c>
      <c r="BB95" s="122">
        <f t="shared" si="21"/>
        <v>0</v>
      </c>
      <c r="BC95" s="122">
        <f t="shared" si="22"/>
        <v>0</v>
      </c>
      <c r="BD95" s="123"/>
      <c r="BE95" s="124"/>
      <c r="BF95" s="122">
        <f t="shared" si="23"/>
        <v>0</v>
      </c>
      <c r="BG95" s="121">
        <f t="shared" si="31"/>
        <v>8</v>
      </c>
      <c r="BH95" s="121">
        <f t="shared" si="24"/>
        <v>0</v>
      </c>
      <c r="BI95" s="121">
        <f t="shared" si="25"/>
        <v>0</v>
      </c>
      <c r="BJ95" s="121">
        <f t="shared" si="26"/>
        <v>0</v>
      </c>
      <c r="BK95" s="121">
        <f t="shared" si="27"/>
        <v>0</v>
      </c>
      <c r="BL95" s="121">
        <f t="shared" si="32"/>
        <v>0</v>
      </c>
      <c r="BM95" s="121">
        <f t="shared" si="28"/>
        <v>0</v>
      </c>
      <c r="BN95" s="121"/>
      <c r="BO95" s="125"/>
      <c r="BP95" s="126">
        <f>IF(OR(F95=0,G95=0),0,IF(AND(WEEKDAY(C95,2)=5,G95&lt;F95,G95&gt;(6/24)),(G95-MAX(F95,(6/24))+(F95&gt;G95))*24-7,IF(WEEKDAY(C95,2)=6,(G95-MAX(F95,(6/24))+(F95&gt;G95))*24,IF(WEEKDAY(C95,2)=7,IF(F95&gt;G95,([1]Arbejdstider!H$87-F95)*24,IF(F95&lt;G95,(G95-F95)*24)),0))))</f>
        <v>8</v>
      </c>
      <c r="BQ95" s="126">
        <f>IF(OR(H95=0,I95=0),0,IF(AND(WEEKDAY(C95,2)=5,I95&lt;H95,I95&gt;(6/24)),(I95-MAX(H95,(6/24))+(H95&gt;I95))*24-7,IF(WEEKDAY(C95,2)=6,(I95-MAX(H95,(6/24))+(H95&gt;I95))*24,IF(WEEKDAY(C95,2)=7,IF(H95&gt;I95,([1]Arbejdstider!H$87-H95)*24,IF(H95&lt;I95,(I95-H95)*24)),""))))</f>
        <v>0</v>
      </c>
      <c r="BR95" s="126"/>
      <c r="BS95" s="126"/>
      <c r="BT95" s="127"/>
      <c r="BU95" s="128">
        <f t="shared" si="29"/>
        <v>0</v>
      </c>
      <c r="BV95" s="129" t="str">
        <f t="shared" si="30"/>
        <v>Lørdag</v>
      </c>
      <c r="CF95" s="131"/>
      <c r="CG95" s="131"/>
      <c r="CP95" s="132"/>
    </row>
    <row r="96" spans="2:94" s="130" customFormat="1" x14ac:dyDescent="0.2">
      <c r="B96" s="106"/>
      <c r="C96" s="107">
        <f t="shared" si="33"/>
        <v>43527</v>
      </c>
      <c r="D96" s="107" t="str">
        <f t="shared" si="34"/>
        <v>Søndag</v>
      </c>
      <c r="E96" s="108" t="s">
        <v>46</v>
      </c>
      <c r="F96" s="109">
        <f>IF(OR(E96=""),"",VLOOKUP(E96,[1]Arbejdstider!$B$4:$AE$78,2,))</f>
        <v>0</v>
      </c>
      <c r="G96" s="109">
        <f>IF(OR(E96=""),"",VLOOKUP(E96,[1]Arbejdstider!$B$4:$AE$78,3,))</f>
        <v>0</v>
      </c>
      <c r="H96" s="109">
        <f>IF(OR(E96=""),"",VLOOKUP(E96,[1]Arbejdstider!$B$4:$AE$78,4,))</f>
        <v>0</v>
      </c>
      <c r="I96" s="109">
        <f>IF(OR(E96=""),"",VLOOKUP(E96,[1]Arbejdstider!$B$4:$AE$78,5,))</f>
        <v>0</v>
      </c>
      <c r="J96" s="110">
        <f>IF(OR(E96=""),"",VLOOKUP(E96,[1]Arbejdstider!$B$4:$AE$78,6,))</f>
        <v>0</v>
      </c>
      <c r="K96" s="110">
        <f>IF(OR(E96=""),"",VLOOKUP(E96,[1]Arbejdstider!$B$4:$AE$78,7,))</f>
        <v>0</v>
      </c>
      <c r="L96" s="111">
        <f>IF(OR(E96=""),"",VLOOKUP(E96,[1]Arbejdstider!$B$3:$AE$78,10,))</f>
        <v>0</v>
      </c>
      <c r="M96" s="111">
        <f>IF(OR(E96=""),"",VLOOKUP(E96,[1]Arbejdstider!$B$4:$AE$78,11,))</f>
        <v>0</v>
      </c>
      <c r="N96" s="109">
        <f>IF(OR(E96=""),"",VLOOKUP(E96,[1]Arbejdstider!$B$4:$AE$78,14,))</f>
        <v>0</v>
      </c>
      <c r="O96" s="109">
        <f>IF(OR(E96=""),"",VLOOKUP(E96,[1]Arbejdstider!$B$4:$AE$78,15,))</f>
        <v>0</v>
      </c>
      <c r="P96" s="109">
        <f>IF(OR(E96=""),"",VLOOKUP(E96,[1]Arbejdstider!$B$4:$AE$78,12,))</f>
        <v>0</v>
      </c>
      <c r="Q96" s="109">
        <f>IF(OR(E96=""),"",VLOOKUP(E96,[1]Arbejdstider!$B$4:$AE$78,13,))</f>
        <v>0</v>
      </c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>
        <f>IF(OR(E96=""),"",VLOOKUP(E96,[1]Arbejdstider!$B$4:$AE$78,16,))</f>
        <v>0</v>
      </c>
      <c r="AC96" s="112">
        <f>IF(OR(E96=""),"",VLOOKUP(E96,[1]Arbejdstider!$B$4:$AE$78,17,))</f>
        <v>0</v>
      </c>
      <c r="AD96" s="112">
        <f>IF(OR(E96=""),"",VLOOKUP(E96,[1]Arbejdstider!$B$4:$AE$78,18,))</f>
        <v>0</v>
      </c>
      <c r="AE96" s="112">
        <f>IF(OR(E96=""),"",VLOOKUP(E96,[1]Arbejdstider!$B$4:$AE$78,19,))</f>
        <v>0</v>
      </c>
      <c r="AF96" s="113">
        <f>IF(OR(E96=""),"",VLOOKUP(E96,[1]Arbejdstider!$B$4:$AE$78,20,))</f>
        <v>1</v>
      </c>
      <c r="AG96" s="109">
        <f>IF(OR(E96=""),"",VLOOKUP(E96,[1]Arbejdstider!$B$4:$AE$78,21,))</f>
        <v>1</v>
      </c>
      <c r="AH96" s="109">
        <f>IF(OR(E96=""),"",VLOOKUP(E96,[1]Arbejdstider!$B$4:$AE$78,22,))</f>
        <v>0</v>
      </c>
      <c r="AI96" s="109">
        <f>IF(OR(E96=""),"",VLOOKUP(E96,[1]Arbejdstider!$B$4:$AE$78,23,))</f>
        <v>0</v>
      </c>
      <c r="AJ96" s="114">
        <f>IF(OR(E96=""),"",VLOOKUP(E96,[1]Arbejdstider!$B$4:$AE$78,20,))</f>
        <v>1</v>
      </c>
      <c r="AK96" s="110">
        <f>IF(OR(E96=""),"",VLOOKUP(E96,[1]Arbejdstider!$B$4:$AE$78,21,))</f>
        <v>1</v>
      </c>
      <c r="AL96" s="115"/>
      <c r="AM96" s="115"/>
      <c r="AN96" s="115"/>
      <c r="AO96" s="115"/>
      <c r="AP96" s="115"/>
      <c r="AQ96" s="115"/>
      <c r="AR96" s="116"/>
      <c r="AS96" s="117"/>
      <c r="AT96" s="118">
        <f>IF(OR(E96=""),"",VLOOKUP(E96,[1]Arbejdstider!$B$4:$AE$78,24,))</f>
        <v>0</v>
      </c>
      <c r="AU96" s="113">
        <f>IF(OR(E96=""),"",VLOOKUP(E96,[1]Arbejdstider!$B$4:$AE$78,22,))</f>
        <v>0</v>
      </c>
      <c r="AV96" s="113">
        <f>IF(OR(E96=""),"",VLOOKUP(E96,[1]Arbejdstider!$B$4:$AE$78,23,))</f>
        <v>0</v>
      </c>
      <c r="AW96" s="119">
        <f t="shared" si="19"/>
        <v>0</v>
      </c>
      <c r="AX96" s="120">
        <f>IF(OR($F96="",$G96=""),0,((IF($G96-MAX($F96,([1]Arbejdstider!$C$84/24))+($G96&lt;$F96)&lt;0,0,$G96-MAX($F96,([1]Arbejdstider!$C$84/24))+($G96&lt;$F96)))*24)-((IF(($G96-MAX($F96,([1]Arbejdstider!$D$84/24))+($G96&lt;$F96))&lt;0,0,($G96-MAX($F96,([1]Arbejdstider!$D$84/24))+($G96&lt;$F96)))))*24)</f>
        <v>0</v>
      </c>
      <c r="AY96" s="121">
        <f>IF(OR($F96="",$G96=""),0,((IF($G96-MAX($F96,([1]Arbejdstider!$C$85/24))+($G96&lt;$F96)&lt;0,0,$G96-MAX($F96,([1]Arbejdstider!$C$85/24))+($G96&lt;$F96)))*24)-((IF(($G96-MAX($F96,([1]Arbejdstider!$D$85/24))+($G96&lt;$F96))&lt;0,0,($G96-MAX($F96,([1]Arbejdstider!$D$85/24))+($G96&lt;$F96)))))*24)-IF(OR($AR96="",$AS96=""),0,((IF($AS96-MAX($AR96,([1]Arbejdstider!$C$85/24))+($AS96&lt;$AR96)&lt;0,0,$AS96-MAX($AR96,([1]Arbejdstider!$C$85/24))+($AS96&lt;$AR96)))*24)-((IF(($AS96-MAX($AR96,([1]Arbejdstider!$D$85/24))+($AS96&lt;$AR96))&lt;0,0,($AS96-MAX($AR96,([1]Arbejdstider!$D$85/24))+($AS96&lt;$AR96)))))*24)</f>
        <v>0</v>
      </c>
      <c r="AZ96" s="121">
        <f>IFERROR(CEILING(IF(E96="","",IF(OR($F96=0,$G96=0),0,($G96&lt;=$F96)*(1-([1]Arbejdstider!$C$86/24)+([1]Arbejdstider!$D$86/24))*24+(MIN(([1]Arbejdstider!$D$86/24),$G96)-MIN(([1]Arbejdstider!$D$86/24),$F96)+MAX(([1]Arbejdstider!$C$86/24),$G96)-MAX(([1]Arbejdstider!$C$86/24),$F96))*24)-IF(OR($AR96=0,$AS96=0),0,($AS96&lt;=$AR96)*(1-([1]Arbejdstider!$C$86/24)+([1]Arbejdstider!$D$86/24))*24+(MIN(([1]Arbejdstider!$D$86/24),$AS96)-MIN(([1]Arbejdstider!$D$86/24),$AR96)+MAX(([1]Arbejdstider!$C$86/24),$AS96)-MAX(([1]Arbejdstider!$C$86/24),$AR96))*24)+IF(OR($H96=0,$I96=0),0,($I96&lt;=$H96)*(1-([1]Arbejdstider!$C$86/24)+([1]Arbejdstider!$D$86/24))*24+(MIN(([1]Arbejdstider!$D$86/24),$I96)-MIN(([1]Arbejdstider!$D$86/24),$H96)+MAX(([1]Arbejdstider!$C$86/24),$G96)-MAX(([1]Arbejdstider!$C$86/24),$H96))*24)),0.5),"")</f>
        <v>0</v>
      </c>
      <c r="BA96" s="122">
        <f t="shared" si="20"/>
        <v>0</v>
      </c>
      <c r="BB96" s="122">
        <f t="shared" si="21"/>
        <v>0</v>
      </c>
      <c r="BC96" s="122">
        <f t="shared" si="22"/>
        <v>0</v>
      </c>
      <c r="BD96" s="123"/>
      <c r="BE96" s="124"/>
      <c r="BF96" s="122">
        <f t="shared" si="23"/>
        <v>0</v>
      </c>
      <c r="BG96" s="121">
        <f t="shared" si="31"/>
        <v>0</v>
      </c>
      <c r="BH96" s="121">
        <f t="shared" si="24"/>
        <v>0</v>
      </c>
      <c r="BI96" s="121">
        <f t="shared" si="25"/>
        <v>0</v>
      </c>
      <c r="BJ96" s="121">
        <f t="shared" si="26"/>
        <v>0</v>
      </c>
      <c r="BK96" s="121">
        <f t="shared" si="27"/>
        <v>0</v>
      </c>
      <c r="BL96" s="121">
        <f t="shared" si="32"/>
        <v>0</v>
      </c>
      <c r="BM96" s="121">
        <f t="shared" si="28"/>
        <v>0</v>
      </c>
      <c r="BN96" s="121"/>
      <c r="BO96" s="125"/>
      <c r="BP96" s="126">
        <f>IF(OR(F96=0,G96=0),0,IF(AND(WEEKDAY(C96,2)=5,G96&lt;F96,G96&gt;(6/24)),(G96-MAX(F96,(6/24))+(F96&gt;G96))*24-7,IF(WEEKDAY(C96,2)=6,(G96-MAX(F96,(6/24))+(F96&gt;G96))*24,IF(WEEKDAY(C96,2)=7,IF(F96&gt;G96,([1]Arbejdstider!H$87-F96)*24,IF(F96&lt;G96,(G96-F96)*24)),0))))</f>
        <v>0</v>
      </c>
      <c r="BQ96" s="126">
        <f>IF(OR(H96=0,I96=0),0,IF(AND(WEEKDAY(C96,2)=5,I96&lt;H96,I96&gt;(6/24)),(I96-MAX(H96,(6/24))+(H96&gt;I96))*24-7,IF(WEEKDAY(C96,2)=6,(I96-MAX(H96,(6/24))+(H96&gt;I96))*24,IF(WEEKDAY(C96,2)=7,IF(H96&gt;I96,([1]Arbejdstider!H$87-H96)*24,IF(H96&lt;I96,(I96-H96)*24)),""))))</f>
        <v>0</v>
      </c>
      <c r="BR96" s="126"/>
      <c r="BS96" s="126"/>
      <c r="BT96" s="127"/>
      <c r="BU96" s="128">
        <f t="shared" si="29"/>
        <v>0</v>
      </c>
      <c r="BV96" s="129" t="str">
        <f t="shared" si="30"/>
        <v>Søndag</v>
      </c>
      <c r="CF96" s="131"/>
      <c r="CG96" s="131"/>
      <c r="CP96" s="132"/>
    </row>
    <row r="97" spans="2:94" s="130" customFormat="1" x14ac:dyDescent="0.2">
      <c r="B97" s="106"/>
      <c r="C97" s="107">
        <f t="shared" si="33"/>
        <v>43528</v>
      </c>
      <c r="D97" s="107" t="str">
        <f t="shared" si="34"/>
        <v>Mandag</v>
      </c>
      <c r="E97" s="108" t="s">
        <v>46</v>
      </c>
      <c r="F97" s="109">
        <f>IF(OR(E97=""),"",VLOOKUP(E97,[1]Arbejdstider!$B$4:$AE$78,2,))</f>
        <v>0</v>
      </c>
      <c r="G97" s="109">
        <f>IF(OR(E97=""),"",VLOOKUP(E97,[1]Arbejdstider!$B$4:$AE$78,3,))</f>
        <v>0</v>
      </c>
      <c r="H97" s="109">
        <f>IF(OR(E97=""),"",VLOOKUP(E97,[1]Arbejdstider!$B$4:$AE$78,4,))</f>
        <v>0</v>
      </c>
      <c r="I97" s="109">
        <f>IF(OR(E97=""),"",VLOOKUP(E97,[1]Arbejdstider!$B$4:$AE$78,5,))</f>
        <v>0</v>
      </c>
      <c r="J97" s="110">
        <f>IF(OR(E97=""),"",VLOOKUP(E97,[1]Arbejdstider!$B$4:$AE$78,6,))</f>
        <v>0</v>
      </c>
      <c r="K97" s="110">
        <f>IF(OR(E97=""),"",VLOOKUP(E97,[1]Arbejdstider!$B$4:$AE$78,7,))</f>
        <v>0</v>
      </c>
      <c r="L97" s="111">
        <f>IF(OR(E97=""),"",VLOOKUP(E97,[1]Arbejdstider!$B$3:$AE$78,10,))</f>
        <v>0</v>
      </c>
      <c r="M97" s="111">
        <f>IF(OR(E97=""),"",VLOOKUP(E97,[1]Arbejdstider!$B$4:$AE$78,11,))</f>
        <v>0</v>
      </c>
      <c r="N97" s="109">
        <f>IF(OR(E97=""),"",VLOOKUP(E97,[1]Arbejdstider!$B$4:$AE$78,14,))</f>
        <v>0</v>
      </c>
      <c r="O97" s="109">
        <f>IF(OR(E97=""),"",VLOOKUP(E97,[1]Arbejdstider!$B$4:$AE$78,15,))</f>
        <v>0</v>
      </c>
      <c r="P97" s="109">
        <f>IF(OR(E97=""),"",VLOOKUP(E97,[1]Arbejdstider!$B$4:$AE$78,12,))</f>
        <v>0</v>
      </c>
      <c r="Q97" s="109">
        <f>IF(OR(E97=""),"",VLOOKUP(E97,[1]Arbejdstider!$B$4:$AE$78,13,))</f>
        <v>0</v>
      </c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>
        <f>IF(OR(E97=""),"",VLOOKUP(E97,[1]Arbejdstider!$B$4:$AE$78,16,))</f>
        <v>0</v>
      </c>
      <c r="AC97" s="112">
        <f>IF(OR(E97=""),"",VLOOKUP(E97,[1]Arbejdstider!$B$4:$AE$78,17,))</f>
        <v>0</v>
      </c>
      <c r="AD97" s="112">
        <f>IF(OR(E97=""),"",VLOOKUP(E97,[1]Arbejdstider!$B$4:$AE$78,18,))</f>
        <v>0</v>
      </c>
      <c r="AE97" s="112">
        <f>IF(OR(E97=""),"",VLOOKUP(E97,[1]Arbejdstider!$B$4:$AE$78,19,))</f>
        <v>0</v>
      </c>
      <c r="AF97" s="113">
        <f>IF(OR(E97=""),"",VLOOKUP(E97,[1]Arbejdstider!$B$4:$AE$78,20,))</f>
        <v>1</v>
      </c>
      <c r="AG97" s="109">
        <f>IF(OR(E97=""),"",VLOOKUP(E97,[1]Arbejdstider!$B$4:$AE$78,21,))</f>
        <v>1</v>
      </c>
      <c r="AH97" s="109">
        <f>IF(OR(E97=""),"",VLOOKUP(E97,[1]Arbejdstider!$B$4:$AE$78,22,))</f>
        <v>0</v>
      </c>
      <c r="AI97" s="109">
        <f>IF(OR(E97=""),"",VLOOKUP(E97,[1]Arbejdstider!$B$4:$AE$78,23,))</f>
        <v>0</v>
      </c>
      <c r="AJ97" s="114">
        <f>IF(OR(E97=""),"",VLOOKUP(E97,[1]Arbejdstider!$B$4:$AE$78,20,))</f>
        <v>1</v>
      </c>
      <c r="AK97" s="110">
        <f>IF(OR(E97=""),"",VLOOKUP(E97,[1]Arbejdstider!$B$4:$AE$78,21,))</f>
        <v>1</v>
      </c>
      <c r="AL97" s="115"/>
      <c r="AM97" s="115"/>
      <c r="AN97" s="115"/>
      <c r="AO97" s="115"/>
      <c r="AP97" s="115"/>
      <c r="AQ97" s="115"/>
      <c r="AR97" s="116"/>
      <c r="AS97" s="117"/>
      <c r="AT97" s="118">
        <f>IF(OR(E97=""),"",VLOOKUP(E97,[1]Arbejdstider!$B$4:$AE$78,24,))</f>
        <v>0</v>
      </c>
      <c r="AU97" s="113">
        <f>IF(OR(E97=""),"",VLOOKUP(E97,[1]Arbejdstider!$B$4:$AE$78,22,))</f>
        <v>0</v>
      </c>
      <c r="AV97" s="113">
        <f>IF(OR(E97=""),"",VLOOKUP(E97,[1]Arbejdstider!$B$4:$AE$78,23,))</f>
        <v>0</v>
      </c>
      <c r="AW97" s="119">
        <f t="shared" si="19"/>
        <v>0</v>
      </c>
      <c r="AX97" s="120">
        <f>IF(OR($F97="",$G97=""),0,((IF($G97-MAX($F97,([1]Arbejdstider!$C$84/24))+($G97&lt;$F97)&lt;0,0,$G97-MAX($F97,([1]Arbejdstider!$C$84/24))+($G97&lt;$F97)))*24)-((IF(($G97-MAX($F97,([1]Arbejdstider!$D$84/24))+($G97&lt;$F97))&lt;0,0,($G97-MAX($F97,([1]Arbejdstider!$D$84/24))+($G97&lt;$F97)))))*24)</f>
        <v>0</v>
      </c>
      <c r="AY97" s="121">
        <f>IF(OR($F97="",$G97=""),0,((IF($G97-MAX($F97,([1]Arbejdstider!$C$85/24))+($G97&lt;$F97)&lt;0,0,$G97-MAX($F97,([1]Arbejdstider!$C$85/24))+($G97&lt;$F97)))*24)-((IF(($G97-MAX($F97,([1]Arbejdstider!$D$85/24))+($G97&lt;$F97))&lt;0,0,($G97-MAX($F97,([1]Arbejdstider!$D$85/24))+($G97&lt;$F97)))))*24)-IF(OR($AR97="",$AS97=""),0,((IF($AS97-MAX($AR97,([1]Arbejdstider!$C$85/24))+($AS97&lt;$AR97)&lt;0,0,$AS97-MAX($AR97,([1]Arbejdstider!$C$85/24))+($AS97&lt;$AR97)))*24)-((IF(($AS97-MAX($AR97,([1]Arbejdstider!$D$85/24))+($AS97&lt;$AR97))&lt;0,0,($AS97-MAX($AR97,([1]Arbejdstider!$D$85/24))+($AS97&lt;$AR97)))))*24)</f>
        <v>0</v>
      </c>
      <c r="AZ97" s="121">
        <f>IFERROR(CEILING(IF(E97="","",IF(OR($F97=0,$G97=0),0,($G97&lt;=$F97)*(1-([1]Arbejdstider!$C$86/24)+([1]Arbejdstider!$D$86/24))*24+(MIN(([1]Arbejdstider!$D$86/24),$G97)-MIN(([1]Arbejdstider!$D$86/24),$F97)+MAX(([1]Arbejdstider!$C$86/24),$G97)-MAX(([1]Arbejdstider!$C$86/24),$F97))*24)-IF(OR($AR97=0,$AS97=0),0,($AS97&lt;=$AR97)*(1-([1]Arbejdstider!$C$86/24)+([1]Arbejdstider!$D$86/24))*24+(MIN(([1]Arbejdstider!$D$86/24),$AS97)-MIN(([1]Arbejdstider!$D$86/24),$AR97)+MAX(([1]Arbejdstider!$C$86/24),$AS97)-MAX(([1]Arbejdstider!$C$86/24),$AR97))*24)+IF(OR($H97=0,$I97=0),0,($I97&lt;=$H97)*(1-([1]Arbejdstider!$C$86/24)+([1]Arbejdstider!$D$86/24))*24+(MIN(([1]Arbejdstider!$D$86/24),$I97)-MIN(([1]Arbejdstider!$D$86/24),$H97)+MAX(([1]Arbejdstider!$C$86/24),$G97)-MAX(([1]Arbejdstider!$C$86/24),$H97))*24)),0.5),"")</f>
        <v>0</v>
      </c>
      <c r="BA97" s="122">
        <f t="shared" si="20"/>
        <v>0</v>
      </c>
      <c r="BB97" s="122">
        <f t="shared" si="21"/>
        <v>0</v>
      </c>
      <c r="BC97" s="122">
        <f t="shared" si="22"/>
        <v>0</v>
      </c>
      <c r="BD97" s="123"/>
      <c r="BE97" s="124"/>
      <c r="BF97" s="122">
        <f t="shared" si="23"/>
        <v>0</v>
      </c>
      <c r="BG97" s="121">
        <f t="shared" si="31"/>
        <v>0</v>
      </c>
      <c r="BH97" s="121">
        <f t="shared" si="24"/>
        <v>0</v>
      </c>
      <c r="BI97" s="121">
        <f t="shared" si="25"/>
        <v>0</v>
      </c>
      <c r="BJ97" s="121">
        <f t="shared" si="26"/>
        <v>0</v>
      </c>
      <c r="BK97" s="121">
        <f t="shared" si="27"/>
        <v>0</v>
      </c>
      <c r="BL97" s="121">
        <f t="shared" si="32"/>
        <v>0</v>
      </c>
      <c r="BM97" s="121">
        <f t="shared" si="28"/>
        <v>0</v>
      </c>
      <c r="BN97" s="121"/>
      <c r="BO97" s="125">
        <f>SUM(AW91:AW97)</f>
        <v>1.6874999999999998</v>
      </c>
      <c r="BP97" s="126">
        <f>IF(OR(F97=0,G97=0),0,IF(AND(WEEKDAY(C97,2)=5,G97&lt;F97,G97&gt;(6/24)),(G97-MAX(F97,(6/24))+(F97&gt;G97))*24-7,IF(WEEKDAY(C97,2)=6,(G97-MAX(F97,(6/24))+(F97&gt;G97))*24,IF(WEEKDAY(C97,2)=7,IF(F97&gt;G97,([1]Arbejdstider!H$87-F97)*24,IF(F97&lt;G97,(G97-F97)*24)),0))))</f>
        <v>0</v>
      </c>
      <c r="BQ97" s="126">
        <f>IF(OR(H97=0,I97=0),0,IF(AND(WEEKDAY(C97,2)=5,I97&lt;H97,I97&gt;(6/24)),(I97-MAX(H97,(6/24))+(H97&gt;I97))*24-7,IF(WEEKDAY(C97,2)=6,(I97-MAX(H97,(6/24))+(H97&gt;I97))*24,IF(WEEKDAY(C97,2)=7,IF(H97&gt;I97,([1]Arbejdstider!H$87-H97)*24,IF(H97&lt;I97,(I97-H97)*24)),""))))</f>
        <v>0</v>
      </c>
      <c r="BR97" s="126"/>
      <c r="BS97" s="126"/>
      <c r="BT97" s="127">
        <f>SUM(BO76:BO97)</f>
        <v>6.125</v>
      </c>
      <c r="BU97" s="128">
        <f t="shared" si="29"/>
        <v>0</v>
      </c>
      <c r="BV97" s="129" t="str">
        <f t="shared" si="30"/>
        <v>Mandag</v>
      </c>
      <c r="CF97" s="131"/>
      <c r="CG97" s="131"/>
      <c r="CP97" s="132"/>
    </row>
    <row r="98" spans="2:94" s="139" customFormat="1" x14ac:dyDescent="0.2">
      <c r="B98" s="133">
        <f>B91+1</f>
        <v>10</v>
      </c>
      <c r="C98" s="134">
        <f t="shared" si="33"/>
        <v>43529</v>
      </c>
      <c r="D98" s="134" t="str">
        <f t="shared" si="34"/>
        <v>Tirsdag</v>
      </c>
      <c r="E98" s="135" t="s">
        <v>52</v>
      </c>
      <c r="F98" s="109">
        <f>IF(OR(E98=""),"",VLOOKUP(E98,[1]Arbejdstider!$B$4:$AE$78,2,))</f>
        <v>0.29166666666666669</v>
      </c>
      <c r="G98" s="109">
        <f>IF(OR(E98=""),"",VLOOKUP(E98,[1]Arbejdstider!$B$4:$AE$78,3,))</f>
        <v>0.63541666666666663</v>
      </c>
      <c r="H98" s="109">
        <f>IF(OR(E98=""),"",VLOOKUP(E98,[1]Arbejdstider!$B$4:$AE$78,4,))</f>
        <v>0</v>
      </c>
      <c r="I98" s="109">
        <f>IF(OR(E98=""),"",VLOOKUP(E98,[1]Arbejdstider!$B$4:$AE$78,5,))</f>
        <v>0</v>
      </c>
      <c r="J98" s="110">
        <f>IF(OR(E98=""),"",VLOOKUP(E98,[1]Arbejdstider!$B$4:$AE$78,6,))</f>
        <v>0</v>
      </c>
      <c r="K98" s="110">
        <f>IF(OR(E98=""),"",VLOOKUP(E98,[1]Arbejdstider!$B$4:$AE$78,7,))</f>
        <v>0</v>
      </c>
      <c r="L98" s="111">
        <f>IF(OR(E98=""),"",VLOOKUP(E98,[1]Arbejdstider!$B$3:$AE$78,10,))</f>
        <v>0</v>
      </c>
      <c r="M98" s="111">
        <f>IF(OR(E98=""),"",VLOOKUP(E98,[1]Arbejdstider!$B$4:$AE$78,11,))</f>
        <v>0</v>
      </c>
      <c r="N98" s="109">
        <f>IF(OR(E98=""),"",VLOOKUP(E98,[1]Arbejdstider!$B$4:$AE$78,14,))</f>
        <v>0</v>
      </c>
      <c r="O98" s="109">
        <f>IF(OR(E98=""),"",VLOOKUP(E98,[1]Arbejdstider!$B$4:$AE$78,15,))</f>
        <v>0</v>
      </c>
      <c r="P98" s="109">
        <f>IF(OR(E98=""),"",VLOOKUP(E98,[1]Arbejdstider!$B$4:$AE$78,12,))</f>
        <v>0</v>
      </c>
      <c r="Q98" s="109">
        <f>IF(OR(E98=""),"",VLOOKUP(E98,[1]Arbejdstider!$B$4:$AE$78,13,))</f>
        <v>0</v>
      </c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>
        <f>IF(OR(E98=""),"",VLOOKUP(E98,[1]Arbejdstider!$B$4:$AE$78,16,))</f>
        <v>0</v>
      </c>
      <c r="AC98" s="112">
        <f>IF(OR(E98=""),"",VLOOKUP(E98,[1]Arbejdstider!$B$4:$AE$78,17,))</f>
        <v>0</v>
      </c>
      <c r="AD98" s="112">
        <f>IF(OR(E98=""),"",VLOOKUP(E98,[1]Arbejdstider!$B$4:$AE$78,18,))</f>
        <v>0</v>
      </c>
      <c r="AE98" s="112">
        <f>IF(OR(E98=""),"",VLOOKUP(E98,[1]Arbejdstider!$B$4:$AE$78,19,))</f>
        <v>0</v>
      </c>
      <c r="AF98" s="113">
        <f>IF(OR(E98=""),"",VLOOKUP(E98,[1]Arbejdstider!$B$4:$AE$78,20,))</f>
        <v>1</v>
      </c>
      <c r="AG98" s="109">
        <f>IF(OR(E98=""),"",VLOOKUP(E98,[1]Arbejdstider!$B$4:$AE$78,21,))</f>
        <v>0.29166666666666669</v>
      </c>
      <c r="AH98" s="109">
        <f>IF(OR(E98=""),"",VLOOKUP(E98,[1]Arbejdstider!$B$4:$AE$78,22,))</f>
        <v>0.63541666666666663</v>
      </c>
      <c r="AI98" s="109">
        <f>IF(OR(E98=""),"",VLOOKUP(E98,[1]Arbejdstider!$B$4:$AE$78,23,))</f>
        <v>1</v>
      </c>
      <c r="AJ98" s="114">
        <f>IF(OR(E98=""),"",VLOOKUP(E98,[1]Arbejdstider!$B$4:$AE$78,20,))</f>
        <v>1</v>
      </c>
      <c r="AK98" s="110">
        <f>IF(OR(E98=""),"",VLOOKUP(E98,[1]Arbejdstider!$B$4:$AE$78,21,))</f>
        <v>0.29166666666666669</v>
      </c>
      <c r="AL98" s="115"/>
      <c r="AM98" s="115"/>
      <c r="AN98" s="115"/>
      <c r="AO98" s="115"/>
      <c r="AP98" s="115"/>
      <c r="AQ98" s="115"/>
      <c r="AR98" s="116"/>
      <c r="AS98" s="117"/>
      <c r="AT98" s="118">
        <f>IF(OR(E98=""),"",VLOOKUP(E98,[1]Arbejdstider!$B$4:$AE$78,24,))</f>
        <v>0.29166666666666674</v>
      </c>
      <c r="AU98" s="113">
        <f>IF(OR(E98=""),"",VLOOKUP(E98,[1]Arbejdstider!$B$4:$AE$78,22,))</f>
        <v>0.63541666666666663</v>
      </c>
      <c r="AV98" s="113">
        <f>IF(OR(E98=""),"",VLOOKUP(E98,[1]Arbejdstider!$B$4:$AE$78,23,))</f>
        <v>1</v>
      </c>
      <c r="AW98" s="119">
        <f t="shared" si="19"/>
        <v>0.34375</v>
      </c>
      <c r="AX98" s="120">
        <f>IF(OR($F98="",$G98=""),0,((IF($G98-MAX($F98,([1]Arbejdstider!$C$84/24))+($G98&lt;$F98)&lt;0,0,$G98-MAX($F98,([1]Arbejdstider!$C$84/24))+($G98&lt;$F98)))*24)-((IF(($G98-MAX($F98,([1]Arbejdstider!$D$84/24))+($G98&lt;$F98))&lt;0,0,($G98-MAX($F98,([1]Arbejdstider!$D$84/24))+($G98&lt;$F98)))))*24)</f>
        <v>8.2499999999999982</v>
      </c>
      <c r="AY98" s="122">
        <f>IF(OR($F98="",$G98=""),0,((IF($G98-MAX($F98,([1]Arbejdstider!$C$85/24))+($G98&lt;$F98)&lt;0,0,$G98-MAX($F98,([1]Arbejdstider!$C$85/24))+($G98&lt;$F98)))*24)-((IF(($G98-MAX($F98,([1]Arbejdstider!$D$85/24))+($G98&lt;$F98))&lt;0,0,($G98-MAX($F98,([1]Arbejdstider!$D$85/24))+($G98&lt;$F98)))))*24)-IF(OR($AR98="",$AS98=""),0,((IF($AS98-MAX($AR98,([1]Arbejdstider!$C$85/24))+($AS98&lt;$AR98)&lt;0,0,$AS98-MAX($AR98,([1]Arbejdstider!$C$85/24))+($AS98&lt;$AR98)))*24)-((IF(($AS98-MAX($AR98,([1]Arbejdstider!$D$85/24))+($AS98&lt;$AR98))&lt;0,0,($AS98-MAX($AR98,([1]Arbejdstider!$D$85/24))+($AS98&lt;$AR98)))))*24)</f>
        <v>0</v>
      </c>
      <c r="AZ98" s="122">
        <f>IFERROR(CEILING(IF(E98="","",IF(OR($F98=0,$G98=0),0,($G98&lt;=$F98)*(1-([1]Arbejdstider!$C$86/24)+([1]Arbejdstider!$D$86/24))*24+(MIN(([1]Arbejdstider!$D$86/24),$G98)-MIN(([1]Arbejdstider!$D$86/24),$F98)+MAX(([1]Arbejdstider!$C$86/24),$G98)-MAX(([1]Arbejdstider!$C$86/24),$F98))*24)-IF(OR($AR98=0,$AS98=0),0,($AS98&lt;=$AR98)*(1-([1]Arbejdstider!$C$86/24)+([1]Arbejdstider!$D$86/24))*24+(MIN(([1]Arbejdstider!$D$86/24),$AS98)-MIN(([1]Arbejdstider!$D$86/24),$AR98)+MAX(([1]Arbejdstider!$C$86/24),$AS98)-MAX(([1]Arbejdstider!$C$86/24),$AR98))*24)+IF(OR($H98=0,$I98=0),0,($I98&lt;=$H98)*(1-([1]Arbejdstider!$C$86/24)+([1]Arbejdstider!$D$86/24))*24+(MIN(([1]Arbejdstider!$D$86/24),$I98)-MIN(([1]Arbejdstider!$D$86/24),$H98)+MAX(([1]Arbejdstider!$C$86/24),$G98)-MAX(([1]Arbejdstider!$C$86/24),$H98))*24)),0.5),"")</f>
        <v>0</v>
      </c>
      <c r="BA98" s="122">
        <f t="shared" si="20"/>
        <v>0</v>
      </c>
      <c r="BB98" s="122">
        <f t="shared" si="21"/>
        <v>0</v>
      </c>
      <c r="BC98" s="122">
        <f t="shared" si="22"/>
        <v>0</v>
      </c>
      <c r="BD98" s="123"/>
      <c r="BE98" s="124"/>
      <c r="BF98" s="122">
        <f t="shared" si="23"/>
        <v>0</v>
      </c>
      <c r="BG98" s="122">
        <f t="shared" si="31"/>
        <v>0</v>
      </c>
      <c r="BH98" s="122">
        <f t="shared" si="24"/>
        <v>0</v>
      </c>
      <c r="BI98" s="121">
        <f t="shared" si="25"/>
        <v>0</v>
      </c>
      <c r="BJ98" s="122">
        <f t="shared" si="26"/>
        <v>0</v>
      </c>
      <c r="BK98" s="122">
        <f t="shared" si="27"/>
        <v>0</v>
      </c>
      <c r="BL98" s="121">
        <f t="shared" si="32"/>
        <v>0</v>
      </c>
      <c r="BM98" s="121">
        <f t="shared" si="28"/>
        <v>0</v>
      </c>
      <c r="BN98" s="121"/>
      <c r="BO98" s="136"/>
      <c r="BP98" s="137">
        <f>IF(OR(F98=0,G98=0),0,IF(AND(WEEKDAY(C98,2)=5,G98&lt;F98,G98&gt;(6/24)),(G98-MAX(F98,(6/24))+(F98&gt;G98))*24-7,IF(WEEKDAY(C98,2)=6,(G98-MAX(F98,(6/24))+(F98&gt;G98))*24,IF(WEEKDAY(C98,2)=7,IF(F98&gt;G98,([1]Arbejdstider!H$87-F98)*24,IF(F98&lt;G98,(G98-F98)*24)),0))))</f>
        <v>0</v>
      </c>
      <c r="BQ98" s="137">
        <f>IF(OR(H98=0,I98=0),0,IF(AND(WEEKDAY(C98,2)=5,I98&lt;H98,I98&gt;(6/24)),(I98-MAX(H98,(6/24))+(H98&gt;I98))*24-7,IF(WEEKDAY(C98,2)=6,(I98-MAX(H98,(6/24))+(H98&gt;I98))*24,IF(WEEKDAY(C98,2)=7,IF(H98&gt;I98,([1]Arbejdstider!H$87-H98)*24,IF(H98&lt;I98,(I98-H98)*24)),""))))</f>
        <v>0</v>
      </c>
      <c r="BR98" s="137"/>
      <c r="BS98" s="137"/>
      <c r="BT98" s="138"/>
      <c r="BU98" s="128">
        <f t="shared" si="29"/>
        <v>10</v>
      </c>
      <c r="BV98" s="129" t="str">
        <f t="shared" si="30"/>
        <v>Tirsdag</v>
      </c>
      <c r="CF98" s="140"/>
      <c r="CG98" s="140"/>
      <c r="CP98" s="141"/>
    </row>
    <row r="99" spans="2:94" s="139" customFormat="1" x14ac:dyDescent="0.2">
      <c r="B99" s="133"/>
      <c r="C99" s="134">
        <f t="shared" si="33"/>
        <v>43530</v>
      </c>
      <c r="D99" s="134" t="str">
        <f t="shared" si="34"/>
        <v>Onsdag</v>
      </c>
      <c r="E99" s="135" t="s">
        <v>52</v>
      </c>
      <c r="F99" s="109">
        <f>IF(OR(E99=""),"",VLOOKUP(E99,[1]Arbejdstider!$B$4:$AE$78,2,))</f>
        <v>0.29166666666666669</v>
      </c>
      <c r="G99" s="109">
        <f>IF(OR(E99=""),"",VLOOKUP(E99,[1]Arbejdstider!$B$4:$AE$78,3,))</f>
        <v>0.63541666666666663</v>
      </c>
      <c r="H99" s="109">
        <f>IF(OR(E99=""),"",VLOOKUP(E99,[1]Arbejdstider!$B$4:$AE$78,4,))</f>
        <v>0</v>
      </c>
      <c r="I99" s="109">
        <f>IF(OR(E99=""),"",VLOOKUP(E99,[1]Arbejdstider!$B$4:$AE$78,5,))</f>
        <v>0</v>
      </c>
      <c r="J99" s="110">
        <f>IF(OR(E99=""),"",VLOOKUP(E99,[1]Arbejdstider!$B$4:$AE$78,6,))</f>
        <v>0</v>
      </c>
      <c r="K99" s="110">
        <f>IF(OR(E99=""),"",VLOOKUP(E99,[1]Arbejdstider!$B$4:$AE$78,7,))</f>
        <v>0</v>
      </c>
      <c r="L99" s="111">
        <f>IF(OR(E99=""),"",VLOOKUP(E99,[1]Arbejdstider!$B$3:$AE$78,10,))</f>
        <v>0</v>
      </c>
      <c r="M99" s="111">
        <f>IF(OR(E99=""),"",VLOOKUP(E99,[1]Arbejdstider!$B$4:$AE$78,11,))</f>
        <v>0</v>
      </c>
      <c r="N99" s="109">
        <f>IF(OR(E99=""),"",VLOOKUP(E99,[1]Arbejdstider!$B$4:$AE$78,14,))</f>
        <v>0</v>
      </c>
      <c r="O99" s="109">
        <f>IF(OR(E99=""),"",VLOOKUP(E99,[1]Arbejdstider!$B$4:$AE$78,15,))</f>
        <v>0</v>
      </c>
      <c r="P99" s="109">
        <f>IF(OR(E99=""),"",VLOOKUP(E99,[1]Arbejdstider!$B$4:$AE$78,12,))</f>
        <v>0</v>
      </c>
      <c r="Q99" s="109">
        <f>IF(OR(E99=""),"",VLOOKUP(E99,[1]Arbejdstider!$B$4:$AE$78,13,))</f>
        <v>0</v>
      </c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>
        <f>IF(OR(E99=""),"",VLOOKUP(E99,[1]Arbejdstider!$B$4:$AE$78,16,))</f>
        <v>0</v>
      </c>
      <c r="AC99" s="112">
        <f>IF(OR(E99=""),"",VLOOKUP(E99,[1]Arbejdstider!$B$4:$AE$78,17,))</f>
        <v>0</v>
      </c>
      <c r="AD99" s="112">
        <f>IF(OR(E99=""),"",VLOOKUP(E99,[1]Arbejdstider!$B$4:$AE$78,18,))</f>
        <v>0</v>
      </c>
      <c r="AE99" s="112">
        <f>IF(OR(E99=""),"",VLOOKUP(E99,[1]Arbejdstider!$B$4:$AE$78,19,))</f>
        <v>0</v>
      </c>
      <c r="AF99" s="113">
        <f>IF(OR(E99=""),"",VLOOKUP(E99,[1]Arbejdstider!$B$4:$AE$78,20,))</f>
        <v>1</v>
      </c>
      <c r="AG99" s="109">
        <f>IF(OR(E99=""),"",VLOOKUP(E99,[1]Arbejdstider!$B$4:$AE$78,21,))</f>
        <v>0.29166666666666669</v>
      </c>
      <c r="AH99" s="109">
        <f>IF(OR(E99=""),"",VLOOKUP(E99,[1]Arbejdstider!$B$4:$AE$78,22,))</f>
        <v>0.63541666666666663</v>
      </c>
      <c r="AI99" s="109">
        <f>IF(OR(E99=""),"",VLOOKUP(E99,[1]Arbejdstider!$B$4:$AE$78,23,))</f>
        <v>1</v>
      </c>
      <c r="AJ99" s="114">
        <f>IF(OR(E99=""),"",VLOOKUP(E99,[1]Arbejdstider!$B$4:$AE$78,20,))</f>
        <v>1</v>
      </c>
      <c r="AK99" s="110">
        <f>IF(OR(E99=""),"",VLOOKUP(E99,[1]Arbejdstider!$B$4:$AE$78,21,))</f>
        <v>0.29166666666666669</v>
      </c>
      <c r="AL99" s="115"/>
      <c r="AM99" s="115"/>
      <c r="AN99" s="115"/>
      <c r="AO99" s="115"/>
      <c r="AP99" s="115"/>
      <c r="AQ99" s="115"/>
      <c r="AR99" s="116"/>
      <c r="AS99" s="117"/>
      <c r="AT99" s="118">
        <f>IF(OR(E99=""),"",VLOOKUP(E99,[1]Arbejdstider!$B$4:$AE$78,24,))</f>
        <v>0.29166666666666674</v>
      </c>
      <c r="AU99" s="113">
        <f>IF(OR(E99=""),"",VLOOKUP(E99,[1]Arbejdstider!$B$4:$AE$78,22,))</f>
        <v>0.63541666666666663</v>
      </c>
      <c r="AV99" s="113">
        <f>IF(OR(E99=""),"",VLOOKUP(E99,[1]Arbejdstider!$B$4:$AE$78,23,))</f>
        <v>1</v>
      </c>
      <c r="AW99" s="119">
        <f t="shared" si="19"/>
        <v>0.34375</v>
      </c>
      <c r="AX99" s="120">
        <f>IF(OR($F99="",$G99=""),0,((IF($G99-MAX($F99,([1]Arbejdstider!$C$84/24))+($G99&lt;$F99)&lt;0,0,$G99-MAX($F99,([1]Arbejdstider!$C$84/24))+($G99&lt;$F99)))*24)-((IF(($G99-MAX($F99,([1]Arbejdstider!$D$84/24))+($G99&lt;$F99))&lt;0,0,($G99-MAX($F99,([1]Arbejdstider!$D$84/24))+($G99&lt;$F99)))))*24)</f>
        <v>8.2499999999999982</v>
      </c>
      <c r="AY99" s="122">
        <f>IF(OR($F99="",$G99=""),0,((IF($G99-MAX($F99,([1]Arbejdstider!$C$85/24))+($G99&lt;$F99)&lt;0,0,$G99-MAX($F99,([1]Arbejdstider!$C$85/24))+($G99&lt;$F99)))*24)-((IF(($G99-MAX($F99,([1]Arbejdstider!$D$85/24))+($G99&lt;$F99))&lt;0,0,($G99-MAX($F99,([1]Arbejdstider!$D$85/24))+($G99&lt;$F99)))))*24)-IF(OR($AR99="",$AS99=""),0,((IF($AS99-MAX($AR99,([1]Arbejdstider!$C$85/24))+($AS99&lt;$AR99)&lt;0,0,$AS99-MAX($AR99,([1]Arbejdstider!$C$85/24))+($AS99&lt;$AR99)))*24)-((IF(($AS99-MAX($AR99,([1]Arbejdstider!$D$85/24))+($AS99&lt;$AR99))&lt;0,0,($AS99-MAX($AR99,([1]Arbejdstider!$D$85/24))+($AS99&lt;$AR99)))))*24)</f>
        <v>0</v>
      </c>
      <c r="AZ99" s="122">
        <f>IFERROR(CEILING(IF(E99="","",IF(OR($F99=0,$G99=0),0,($G99&lt;=$F99)*(1-([1]Arbejdstider!$C$86/24)+([1]Arbejdstider!$D$86/24))*24+(MIN(([1]Arbejdstider!$D$86/24),$G99)-MIN(([1]Arbejdstider!$D$86/24),$F99)+MAX(([1]Arbejdstider!$C$86/24),$G99)-MAX(([1]Arbejdstider!$C$86/24),$F99))*24)-IF(OR($AR99=0,$AS99=0),0,($AS99&lt;=$AR99)*(1-([1]Arbejdstider!$C$86/24)+([1]Arbejdstider!$D$86/24))*24+(MIN(([1]Arbejdstider!$D$86/24),$AS99)-MIN(([1]Arbejdstider!$D$86/24),$AR99)+MAX(([1]Arbejdstider!$C$86/24),$AS99)-MAX(([1]Arbejdstider!$C$86/24),$AR99))*24)+IF(OR($H99=0,$I99=0),0,($I99&lt;=$H99)*(1-([1]Arbejdstider!$C$86/24)+([1]Arbejdstider!$D$86/24))*24+(MIN(([1]Arbejdstider!$D$86/24),$I99)-MIN(([1]Arbejdstider!$D$86/24),$H99)+MAX(([1]Arbejdstider!$C$86/24),$G99)-MAX(([1]Arbejdstider!$C$86/24),$H99))*24)),0.5),"")</f>
        <v>0</v>
      </c>
      <c r="BA99" s="122">
        <f t="shared" si="20"/>
        <v>0</v>
      </c>
      <c r="BB99" s="122">
        <f t="shared" si="21"/>
        <v>0</v>
      </c>
      <c r="BC99" s="122">
        <f t="shared" si="22"/>
        <v>0</v>
      </c>
      <c r="BD99" s="123"/>
      <c r="BE99" s="124"/>
      <c r="BF99" s="122">
        <f t="shared" si="23"/>
        <v>0</v>
      </c>
      <c r="BG99" s="122">
        <f t="shared" si="31"/>
        <v>0</v>
      </c>
      <c r="BH99" s="122">
        <f t="shared" si="24"/>
        <v>0</v>
      </c>
      <c r="BI99" s="121">
        <f t="shared" si="25"/>
        <v>0</v>
      </c>
      <c r="BJ99" s="122">
        <f t="shared" si="26"/>
        <v>0</v>
      </c>
      <c r="BK99" s="122">
        <f t="shared" si="27"/>
        <v>0</v>
      </c>
      <c r="BL99" s="121">
        <f t="shared" si="32"/>
        <v>0</v>
      </c>
      <c r="BM99" s="121">
        <f t="shared" si="28"/>
        <v>0</v>
      </c>
      <c r="BN99" s="121"/>
      <c r="BO99" s="136"/>
      <c r="BP99" s="137">
        <f>IF(OR(F99=0,G99=0),0,IF(AND(WEEKDAY(C99,2)=5,G99&lt;F99,G99&gt;(6/24)),(G99-MAX(F99,(6/24))+(F99&gt;G99))*24-7,IF(WEEKDAY(C99,2)=6,(G99-MAX(F99,(6/24))+(F99&gt;G99))*24,IF(WEEKDAY(C99,2)=7,IF(F99&gt;G99,([1]Arbejdstider!H$87-F99)*24,IF(F99&lt;G99,(G99-F99)*24)),0))))</f>
        <v>0</v>
      </c>
      <c r="BQ99" s="137">
        <f>IF(OR(H99=0,I99=0),0,IF(AND(WEEKDAY(C99,2)=5,I99&lt;H99,I99&gt;(6/24)),(I99-MAX(H99,(6/24))+(H99&gt;I99))*24-7,IF(WEEKDAY(C99,2)=6,(I99-MAX(H99,(6/24))+(H99&gt;I99))*24,IF(WEEKDAY(C99,2)=7,IF(H99&gt;I99,([1]Arbejdstider!H$87-H99)*24,IF(H99&lt;I99,(I99-H99)*24)),""))))</f>
        <v>0</v>
      </c>
      <c r="BR99" s="137"/>
      <c r="BS99" s="137"/>
      <c r="BT99" s="138"/>
      <c r="BU99" s="128">
        <f t="shared" si="29"/>
        <v>0</v>
      </c>
      <c r="BV99" s="129" t="str">
        <f t="shared" si="30"/>
        <v>Onsdag</v>
      </c>
      <c r="CF99" s="140"/>
      <c r="CG99" s="140"/>
      <c r="CP99" s="141"/>
    </row>
    <row r="100" spans="2:94" s="139" customFormat="1" x14ac:dyDescent="0.2">
      <c r="B100" s="133"/>
      <c r="C100" s="134">
        <f t="shared" si="33"/>
        <v>43531</v>
      </c>
      <c r="D100" s="134" t="str">
        <f t="shared" si="34"/>
        <v>Torsdag</v>
      </c>
      <c r="E100" s="135" t="s">
        <v>46</v>
      </c>
      <c r="F100" s="109">
        <f>IF(OR(E100=""),"",VLOOKUP(E100,[1]Arbejdstider!$B$4:$AE$78,2,))</f>
        <v>0</v>
      </c>
      <c r="G100" s="109">
        <f>IF(OR(E100=""),"",VLOOKUP(E100,[1]Arbejdstider!$B$4:$AE$78,3,))</f>
        <v>0</v>
      </c>
      <c r="H100" s="109">
        <f>IF(OR(E100=""),"",VLOOKUP(E100,[1]Arbejdstider!$B$4:$AE$78,4,))</f>
        <v>0</v>
      </c>
      <c r="I100" s="109">
        <f>IF(OR(E100=""),"",VLOOKUP(E100,[1]Arbejdstider!$B$4:$AE$78,5,))</f>
        <v>0</v>
      </c>
      <c r="J100" s="110">
        <f>IF(OR(E100=""),"",VLOOKUP(E100,[1]Arbejdstider!$B$4:$AE$78,6,))</f>
        <v>0</v>
      </c>
      <c r="K100" s="110">
        <f>IF(OR(E100=""),"",VLOOKUP(E100,[1]Arbejdstider!$B$4:$AE$78,7,))</f>
        <v>0</v>
      </c>
      <c r="L100" s="111">
        <f>IF(OR(E100=""),"",VLOOKUP(E100,[1]Arbejdstider!$B$3:$AE$78,10,))</f>
        <v>0</v>
      </c>
      <c r="M100" s="111">
        <f>IF(OR(E100=""),"",VLOOKUP(E100,[1]Arbejdstider!$B$4:$AE$78,11,))</f>
        <v>0</v>
      </c>
      <c r="N100" s="109">
        <f>IF(OR(E100=""),"",VLOOKUP(E100,[1]Arbejdstider!$B$4:$AE$78,14,))</f>
        <v>0</v>
      </c>
      <c r="O100" s="109">
        <f>IF(OR(E100=""),"",VLOOKUP(E100,[1]Arbejdstider!$B$4:$AE$78,15,))</f>
        <v>0</v>
      </c>
      <c r="P100" s="109">
        <f>IF(OR(E100=""),"",VLOOKUP(E100,[1]Arbejdstider!$B$4:$AE$78,12,))</f>
        <v>0</v>
      </c>
      <c r="Q100" s="109">
        <f>IF(OR(E100=""),"",VLOOKUP(E100,[1]Arbejdstider!$B$4:$AE$78,13,))</f>
        <v>0</v>
      </c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>
        <f>IF(OR(E100=""),"",VLOOKUP(E100,[1]Arbejdstider!$B$4:$AE$78,16,))</f>
        <v>0</v>
      </c>
      <c r="AC100" s="112">
        <f>IF(OR(E100=""),"",VLOOKUP(E100,[1]Arbejdstider!$B$4:$AE$78,17,))</f>
        <v>0</v>
      </c>
      <c r="AD100" s="112">
        <f>IF(OR(E100=""),"",VLOOKUP(E100,[1]Arbejdstider!$B$4:$AE$78,18,))</f>
        <v>0</v>
      </c>
      <c r="AE100" s="112">
        <f>IF(OR(E100=""),"",VLOOKUP(E100,[1]Arbejdstider!$B$4:$AE$78,19,))</f>
        <v>0</v>
      </c>
      <c r="AF100" s="113">
        <f>IF(OR(E100=""),"",VLOOKUP(E100,[1]Arbejdstider!$B$4:$AE$78,20,))</f>
        <v>1</v>
      </c>
      <c r="AG100" s="109">
        <f>IF(OR(E100=""),"",VLOOKUP(E100,[1]Arbejdstider!$B$4:$AE$78,21,))</f>
        <v>1</v>
      </c>
      <c r="AH100" s="109">
        <f>IF(OR(E100=""),"",VLOOKUP(E100,[1]Arbejdstider!$B$4:$AE$78,22,))</f>
        <v>0</v>
      </c>
      <c r="AI100" s="109">
        <f>IF(OR(E100=""),"",VLOOKUP(E100,[1]Arbejdstider!$B$4:$AE$78,23,))</f>
        <v>0</v>
      </c>
      <c r="AJ100" s="114">
        <f>IF(OR(E100=""),"",VLOOKUP(E100,[1]Arbejdstider!$B$4:$AE$78,20,))</f>
        <v>1</v>
      </c>
      <c r="AK100" s="110">
        <f>IF(OR(E100=""),"",VLOOKUP(E100,[1]Arbejdstider!$B$4:$AE$78,21,))</f>
        <v>1</v>
      </c>
      <c r="AL100" s="115"/>
      <c r="AM100" s="115"/>
      <c r="AN100" s="115"/>
      <c r="AO100" s="115"/>
      <c r="AP100" s="115"/>
      <c r="AQ100" s="115"/>
      <c r="AR100" s="116"/>
      <c r="AS100" s="117"/>
      <c r="AT100" s="118">
        <f>IF(OR(E100=""),"",VLOOKUP(E100,[1]Arbejdstider!$B$4:$AE$78,24,))</f>
        <v>0</v>
      </c>
      <c r="AU100" s="113">
        <f>IF(OR(E100=""),"",VLOOKUP(E100,[1]Arbejdstider!$B$4:$AE$78,22,))</f>
        <v>0</v>
      </c>
      <c r="AV100" s="113">
        <f>IF(OR(E100=""),"",VLOOKUP(E100,[1]Arbejdstider!$B$4:$AE$78,23,))</f>
        <v>0</v>
      </c>
      <c r="AW100" s="119">
        <f t="shared" si="19"/>
        <v>0</v>
      </c>
      <c r="AX100" s="120">
        <f>IF(OR($F100="",$G100=""),0,((IF($G100-MAX($F100,([1]Arbejdstider!$C$84/24))+($G100&lt;$F100)&lt;0,0,$G100-MAX($F100,([1]Arbejdstider!$C$84/24))+($G100&lt;$F100)))*24)-((IF(($G100-MAX($F100,([1]Arbejdstider!$D$84/24))+($G100&lt;$F100))&lt;0,0,($G100-MAX($F100,([1]Arbejdstider!$D$84/24))+($G100&lt;$F100)))))*24)</f>
        <v>0</v>
      </c>
      <c r="AY100" s="122">
        <f>IF(OR($F100="",$G100=""),0,((IF($G100-MAX($F100,([1]Arbejdstider!$C$85/24))+($G100&lt;$F100)&lt;0,0,$G100-MAX($F100,([1]Arbejdstider!$C$85/24))+($G100&lt;$F100)))*24)-((IF(($G100-MAX($F100,([1]Arbejdstider!$D$85/24))+($G100&lt;$F100))&lt;0,0,($G100-MAX($F100,([1]Arbejdstider!$D$85/24))+($G100&lt;$F100)))))*24)-IF(OR($AR100="",$AS100=""),0,((IF($AS100-MAX($AR100,([1]Arbejdstider!$C$85/24))+($AS100&lt;$AR100)&lt;0,0,$AS100-MAX($AR100,([1]Arbejdstider!$C$85/24))+($AS100&lt;$AR100)))*24)-((IF(($AS100-MAX($AR100,([1]Arbejdstider!$D$85/24))+($AS100&lt;$AR100))&lt;0,0,($AS100-MAX($AR100,([1]Arbejdstider!$D$85/24))+($AS100&lt;$AR100)))))*24)</f>
        <v>0</v>
      </c>
      <c r="AZ100" s="122">
        <f>IFERROR(CEILING(IF(E100="","",IF(OR($F100=0,$G100=0),0,($G100&lt;=$F100)*(1-([1]Arbejdstider!$C$86/24)+([1]Arbejdstider!$D$86/24))*24+(MIN(([1]Arbejdstider!$D$86/24),$G100)-MIN(([1]Arbejdstider!$D$86/24),$F100)+MAX(([1]Arbejdstider!$C$86/24),$G100)-MAX(([1]Arbejdstider!$C$86/24),$F100))*24)-IF(OR($AR100=0,$AS100=0),0,($AS100&lt;=$AR100)*(1-([1]Arbejdstider!$C$86/24)+([1]Arbejdstider!$D$86/24))*24+(MIN(([1]Arbejdstider!$D$86/24),$AS100)-MIN(([1]Arbejdstider!$D$86/24),$AR100)+MAX(([1]Arbejdstider!$C$86/24),$AS100)-MAX(([1]Arbejdstider!$C$86/24),$AR100))*24)+IF(OR($H100=0,$I100=0),0,($I100&lt;=$H100)*(1-([1]Arbejdstider!$C$86/24)+([1]Arbejdstider!$D$86/24))*24+(MIN(([1]Arbejdstider!$D$86/24),$I100)-MIN(([1]Arbejdstider!$D$86/24),$H100)+MAX(([1]Arbejdstider!$C$86/24),$G100)-MAX(([1]Arbejdstider!$C$86/24),$H100))*24)),0.5),"")</f>
        <v>0</v>
      </c>
      <c r="BA100" s="122">
        <f t="shared" si="20"/>
        <v>0</v>
      </c>
      <c r="BB100" s="122">
        <f t="shared" si="21"/>
        <v>0</v>
      </c>
      <c r="BC100" s="122">
        <f t="shared" si="22"/>
        <v>0</v>
      </c>
      <c r="BD100" s="123"/>
      <c r="BE100" s="124"/>
      <c r="BF100" s="122">
        <f t="shared" si="23"/>
        <v>0</v>
      </c>
      <c r="BG100" s="122">
        <f t="shared" si="31"/>
        <v>0</v>
      </c>
      <c r="BH100" s="122">
        <f t="shared" si="24"/>
        <v>0</v>
      </c>
      <c r="BI100" s="121">
        <f t="shared" si="25"/>
        <v>0</v>
      </c>
      <c r="BJ100" s="122">
        <f t="shared" si="26"/>
        <v>0</v>
      </c>
      <c r="BK100" s="122">
        <f t="shared" si="27"/>
        <v>0</v>
      </c>
      <c r="BL100" s="121">
        <f t="shared" si="32"/>
        <v>0</v>
      </c>
      <c r="BM100" s="121">
        <f t="shared" si="28"/>
        <v>0</v>
      </c>
      <c r="BN100" s="121"/>
      <c r="BO100" s="136"/>
      <c r="BP100" s="137">
        <f>IF(OR(F100=0,G100=0),0,IF(AND(WEEKDAY(C100,2)=5,G100&lt;F100,G100&gt;(6/24)),(G100-MAX(F100,(6/24))+(F100&gt;G100))*24-7,IF(WEEKDAY(C100,2)=6,(G100-MAX(F100,(6/24))+(F100&gt;G100))*24,IF(WEEKDAY(C100,2)=7,IF(F100&gt;G100,([1]Arbejdstider!H$87-F100)*24,IF(F100&lt;G100,(G100-F100)*24)),0))))</f>
        <v>0</v>
      </c>
      <c r="BQ100" s="137">
        <f>IF(OR(H100=0,I100=0),0,IF(AND(WEEKDAY(C100,2)=5,I100&lt;H100,I100&gt;(6/24)),(I100-MAX(H100,(6/24))+(H100&gt;I100))*24-7,IF(WEEKDAY(C100,2)=6,(I100-MAX(H100,(6/24))+(H100&gt;I100))*24,IF(WEEKDAY(C100,2)=7,IF(H100&gt;I100,([1]Arbejdstider!H$87-H100)*24,IF(H100&lt;I100,(I100-H100)*24)),""))))</f>
        <v>0</v>
      </c>
      <c r="BR100" s="137"/>
      <c r="BS100" s="137"/>
      <c r="BT100" s="138"/>
      <c r="BU100" s="128">
        <f t="shared" si="29"/>
        <v>0</v>
      </c>
      <c r="BV100" s="129" t="str">
        <f t="shared" si="30"/>
        <v>Torsdag</v>
      </c>
      <c r="CF100" s="140"/>
      <c r="CG100" s="140"/>
      <c r="CP100" s="141"/>
    </row>
    <row r="101" spans="2:94" s="139" customFormat="1" x14ac:dyDescent="0.2">
      <c r="B101" s="133"/>
      <c r="C101" s="134">
        <f t="shared" si="33"/>
        <v>43532</v>
      </c>
      <c r="D101" s="134" t="str">
        <f t="shared" si="34"/>
        <v>Fredag</v>
      </c>
      <c r="E101" s="135" t="s">
        <v>46</v>
      </c>
      <c r="F101" s="109">
        <f>IF(OR(E101=""),"",VLOOKUP(E101,[1]Arbejdstider!$B$4:$AE$78,2,))</f>
        <v>0</v>
      </c>
      <c r="G101" s="109">
        <f>IF(OR(E101=""),"",VLOOKUP(E101,[1]Arbejdstider!$B$4:$AE$78,3,))</f>
        <v>0</v>
      </c>
      <c r="H101" s="109">
        <f>IF(OR(E101=""),"",VLOOKUP(E101,[1]Arbejdstider!$B$4:$AE$78,4,))</f>
        <v>0</v>
      </c>
      <c r="I101" s="109">
        <f>IF(OR(E101=""),"",VLOOKUP(E101,[1]Arbejdstider!$B$4:$AE$78,5,))</f>
        <v>0</v>
      </c>
      <c r="J101" s="110">
        <f>IF(OR(E101=""),"",VLOOKUP(E101,[1]Arbejdstider!$B$4:$AE$78,6,))</f>
        <v>0</v>
      </c>
      <c r="K101" s="110">
        <f>IF(OR(E101=""),"",VLOOKUP(E101,[1]Arbejdstider!$B$4:$AE$78,7,))</f>
        <v>0</v>
      </c>
      <c r="L101" s="111">
        <f>IF(OR(E101=""),"",VLOOKUP(E101,[1]Arbejdstider!$B$3:$AE$78,10,))</f>
        <v>0</v>
      </c>
      <c r="M101" s="111">
        <f>IF(OR(E101=""),"",VLOOKUP(E101,[1]Arbejdstider!$B$4:$AE$78,11,))</f>
        <v>0</v>
      </c>
      <c r="N101" s="109">
        <f>IF(OR(E101=""),"",VLOOKUP(E101,[1]Arbejdstider!$B$4:$AE$78,14,))</f>
        <v>0</v>
      </c>
      <c r="O101" s="109">
        <f>IF(OR(E101=""),"",VLOOKUP(E101,[1]Arbejdstider!$B$4:$AE$78,15,))</f>
        <v>0</v>
      </c>
      <c r="P101" s="109">
        <f>IF(OR(E101=""),"",VLOOKUP(E101,[1]Arbejdstider!$B$4:$AE$78,12,))</f>
        <v>0</v>
      </c>
      <c r="Q101" s="109">
        <f>IF(OR(E101=""),"",VLOOKUP(E101,[1]Arbejdstider!$B$4:$AE$78,13,))</f>
        <v>0</v>
      </c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>
        <f>IF(OR(E101=""),"",VLOOKUP(E101,[1]Arbejdstider!$B$4:$AE$78,16,))</f>
        <v>0</v>
      </c>
      <c r="AC101" s="112">
        <f>IF(OR(E101=""),"",VLOOKUP(E101,[1]Arbejdstider!$B$4:$AE$78,17,))</f>
        <v>0</v>
      </c>
      <c r="AD101" s="112">
        <f>IF(OR(E101=""),"",VLOOKUP(E101,[1]Arbejdstider!$B$4:$AE$78,18,))</f>
        <v>0</v>
      </c>
      <c r="AE101" s="112">
        <f>IF(OR(E101=""),"",VLOOKUP(E101,[1]Arbejdstider!$B$4:$AE$78,19,))</f>
        <v>0</v>
      </c>
      <c r="AF101" s="113">
        <f>IF(OR(E101=""),"",VLOOKUP(E101,[1]Arbejdstider!$B$4:$AE$78,20,))</f>
        <v>1</v>
      </c>
      <c r="AG101" s="109">
        <f>IF(OR(E101=""),"",VLOOKUP(E101,[1]Arbejdstider!$B$4:$AE$78,21,))</f>
        <v>1</v>
      </c>
      <c r="AH101" s="109">
        <f>IF(OR(E101=""),"",VLOOKUP(E101,[1]Arbejdstider!$B$4:$AE$78,22,))</f>
        <v>0</v>
      </c>
      <c r="AI101" s="109">
        <f>IF(OR(E101=""),"",VLOOKUP(E101,[1]Arbejdstider!$B$4:$AE$78,23,))</f>
        <v>0</v>
      </c>
      <c r="AJ101" s="114">
        <f>IF(OR(E101=""),"",VLOOKUP(E101,[1]Arbejdstider!$B$4:$AE$78,20,))</f>
        <v>1</v>
      </c>
      <c r="AK101" s="110">
        <f>IF(OR(E101=""),"",VLOOKUP(E101,[1]Arbejdstider!$B$4:$AE$78,21,))</f>
        <v>1</v>
      </c>
      <c r="AL101" s="115"/>
      <c r="AM101" s="115"/>
      <c r="AN101" s="115"/>
      <c r="AO101" s="115"/>
      <c r="AP101" s="115"/>
      <c r="AQ101" s="115"/>
      <c r="AR101" s="116"/>
      <c r="AS101" s="117"/>
      <c r="AT101" s="118">
        <f>IF(OR(E101=""),"",VLOOKUP(E101,[1]Arbejdstider!$B$4:$AE$78,24,))</f>
        <v>0</v>
      </c>
      <c r="AU101" s="113">
        <f>IF(OR(E101=""),"",VLOOKUP(E101,[1]Arbejdstider!$B$4:$AE$78,22,))</f>
        <v>0</v>
      </c>
      <c r="AV101" s="113">
        <f>IF(OR(E101=""),"",VLOOKUP(E101,[1]Arbejdstider!$B$4:$AE$78,23,))</f>
        <v>0</v>
      </c>
      <c r="AW101" s="119">
        <f t="shared" si="19"/>
        <v>0</v>
      </c>
      <c r="AX101" s="120">
        <f>IF(OR($F101="",$G101=""),0,((IF($G101-MAX($F101,([1]Arbejdstider!$C$84/24))+($G101&lt;$F101)&lt;0,0,$G101-MAX($F101,([1]Arbejdstider!$C$84/24))+($G101&lt;$F101)))*24)-((IF(($G101-MAX($F101,([1]Arbejdstider!$D$84/24))+($G101&lt;$F101))&lt;0,0,($G101-MAX($F101,([1]Arbejdstider!$D$84/24))+($G101&lt;$F101)))))*24)</f>
        <v>0</v>
      </c>
      <c r="AY101" s="122">
        <f>IF(OR($F101="",$G101=""),0,((IF($G101-MAX($F101,([1]Arbejdstider!$C$85/24))+($G101&lt;$F101)&lt;0,0,$G101-MAX($F101,([1]Arbejdstider!$C$85/24))+($G101&lt;$F101)))*24)-((IF(($G101-MAX($F101,([1]Arbejdstider!$D$85/24))+($G101&lt;$F101))&lt;0,0,($G101-MAX($F101,([1]Arbejdstider!$D$85/24))+($G101&lt;$F101)))))*24)-IF(OR($AR101="",$AS101=""),0,((IF($AS101-MAX($AR101,([1]Arbejdstider!$C$85/24))+($AS101&lt;$AR101)&lt;0,0,$AS101-MAX($AR101,([1]Arbejdstider!$C$85/24))+($AS101&lt;$AR101)))*24)-((IF(($AS101-MAX($AR101,([1]Arbejdstider!$D$85/24))+($AS101&lt;$AR101))&lt;0,0,($AS101-MAX($AR101,([1]Arbejdstider!$D$85/24))+($AS101&lt;$AR101)))))*24)</f>
        <v>0</v>
      </c>
      <c r="AZ101" s="122">
        <f>IFERROR(CEILING(IF(E101="","",IF(OR($F101=0,$G101=0),0,($G101&lt;=$F101)*(1-([1]Arbejdstider!$C$86/24)+([1]Arbejdstider!$D$86/24))*24+(MIN(([1]Arbejdstider!$D$86/24),$G101)-MIN(([1]Arbejdstider!$D$86/24),$F101)+MAX(([1]Arbejdstider!$C$86/24),$G101)-MAX(([1]Arbejdstider!$C$86/24),$F101))*24)-IF(OR($AR101=0,$AS101=0),0,($AS101&lt;=$AR101)*(1-([1]Arbejdstider!$C$86/24)+([1]Arbejdstider!$D$86/24))*24+(MIN(([1]Arbejdstider!$D$86/24),$AS101)-MIN(([1]Arbejdstider!$D$86/24),$AR101)+MAX(([1]Arbejdstider!$C$86/24),$AS101)-MAX(([1]Arbejdstider!$C$86/24),$AR101))*24)+IF(OR($H101=0,$I101=0),0,($I101&lt;=$H101)*(1-([1]Arbejdstider!$C$86/24)+([1]Arbejdstider!$D$86/24))*24+(MIN(([1]Arbejdstider!$D$86/24),$I101)-MIN(([1]Arbejdstider!$D$86/24),$H101)+MAX(([1]Arbejdstider!$C$86/24),$G101)-MAX(([1]Arbejdstider!$C$86/24),$H101))*24)),0.5),"")</f>
        <v>0</v>
      </c>
      <c r="BA101" s="122">
        <f t="shared" si="20"/>
        <v>0</v>
      </c>
      <c r="BB101" s="122">
        <f t="shared" si="21"/>
        <v>0</v>
      </c>
      <c r="BC101" s="122">
        <f t="shared" si="22"/>
        <v>0</v>
      </c>
      <c r="BD101" s="123"/>
      <c r="BE101" s="124"/>
      <c r="BF101" s="122">
        <f t="shared" si="23"/>
        <v>0</v>
      </c>
      <c r="BG101" s="122">
        <f t="shared" si="31"/>
        <v>0</v>
      </c>
      <c r="BH101" s="122">
        <f t="shared" si="24"/>
        <v>0</v>
      </c>
      <c r="BI101" s="121">
        <f t="shared" si="25"/>
        <v>0</v>
      </c>
      <c r="BJ101" s="122">
        <f t="shared" si="26"/>
        <v>0</v>
      </c>
      <c r="BK101" s="122">
        <f t="shared" si="27"/>
        <v>0</v>
      </c>
      <c r="BL101" s="121">
        <f t="shared" si="32"/>
        <v>0</v>
      </c>
      <c r="BM101" s="121">
        <f t="shared" si="28"/>
        <v>0</v>
      </c>
      <c r="BN101" s="121"/>
      <c r="BO101" s="136"/>
      <c r="BP101" s="137">
        <f>IF(OR(F101=0,G101=0),0,IF(AND(WEEKDAY(C101,2)=5,G101&lt;F101,G101&gt;(6/24)),(G101-MAX(F101,(6/24))+(F101&gt;G101))*24-7,IF(WEEKDAY(C101,2)=6,(G101-MAX(F101,(6/24))+(F101&gt;G101))*24,IF(WEEKDAY(C101,2)=7,IF(F101&gt;G101,([1]Arbejdstider!H$87-F101)*24,IF(F101&lt;G101,(G101-F101)*24)),0))))</f>
        <v>0</v>
      </c>
      <c r="BQ101" s="137">
        <f>IF(OR(H101=0,I101=0),0,IF(AND(WEEKDAY(C101,2)=5,I101&lt;H101,I101&gt;(6/24)),(I101-MAX(H101,(6/24))+(H101&gt;I101))*24-7,IF(WEEKDAY(C101,2)=6,(I101-MAX(H101,(6/24))+(H101&gt;I101))*24,IF(WEEKDAY(C101,2)=7,IF(H101&gt;I101,([1]Arbejdstider!H$87-H101)*24,IF(H101&lt;I101,(I101-H101)*24)),""))))</f>
        <v>0</v>
      </c>
      <c r="BR101" s="137"/>
      <c r="BS101" s="137"/>
      <c r="BT101" s="138"/>
      <c r="BU101" s="128">
        <f t="shared" si="29"/>
        <v>0</v>
      </c>
      <c r="BV101" s="129" t="str">
        <f t="shared" si="30"/>
        <v>Fredag</v>
      </c>
      <c r="CF101" s="140"/>
      <c r="CG101" s="140"/>
      <c r="CP101" s="141"/>
    </row>
    <row r="102" spans="2:94" s="139" customFormat="1" x14ac:dyDescent="0.2">
      <c r="B102" s="133"/>
      <c r="C102" s="134">
        <f t="shared" si="33"/>
        <v>43533</v>
      </c>
      <c r="D102" s="134" t="str">
        <f t="shared" si="34"/>
        <v>Lørdag</v>
      </c>
      <c r="E102" s="135" t="s">
        <v>50</v>
      </c>
      <c r="F102" s="109">
        <f>IF(OR(E102=""),"",VLOOKUP(E102,[1]Arbejdstider!$B$4:$AE$78,2,))</f>
        <v>0.29166666666666669</v>
      </c>
      <c r="G102" s="109">
        <f>IF(OR(E102=""),"",VLOOKUP(E102,[1]Arbejdstider!$B$4:$AE$78,3,))</f>
        <v>0.625</v>
      </c>
      <c r="H102" s="109">
        <f>IF(OR(E102=""),"",VLOOKUP(E102,[1]Arbejdstider!$B$4:$AE$78,4,))</f>
        <v>0.95833333333333337</v>
      </c>
      <c r="I102" s="109">
        <f>IF(OR(E102=""),"",VLOOKUP(E102,[1]Arbejdstider!$B$4:$AE$78,5,))</f>
        <v>0.30208333333333331</v>
      </c>
      <c r="J102" s="110">
        <f>IF(OR(E102=""),"",VLOOKUP(E102,[1]Arbejdstider!$B$4:$AE$78,6,))</f>
        <v>0</v>
      </c>
      <c r="K102" s="110">
        <f>IF(OR(E102=""),"",VLOOKUP(E102,[1]Arbejdstider!$B$4:$AE$78,7,))</f>
        <v>0</v>
      </c>
      <c r="L102" s="111">
        <f>IF(OR(E102=""),"",VLOOKUP(E102,[1]Arbejdstider!$B$3:$AE$78,10,))</f>
        <v>0</v>
      </c>
      <c r="M102" s="111">
        <f>IF(OR(E102=""),"",VLOOKUP(E102,[1]Arbejdstider!$B$4:$AE$78,11,))</f>
        <v>0</v>
      </c>
      <c r="N102" s="109">
        <f>IF(OR(E102=""),"",VLOOKUP(E102,[1]Arbejdstider!$B$4:$AE$78,14,))</f>
        <v>0</v>
      </c>
      <c r="O102" s="109">
        <f>IF(OR(E102=""),"",VLOOKUP(E102,[1]Arbejdstider!$B$4:$AE$78,15,))</f>
        <v>0</v>
      </c>
      <c r="P102" s="109">
        <f>IF(OR(E102=""),"",VLOOKUP(E102,[1]Arbejdstider!$B$4:$AE$78,12,))</f>
        <v>0</v>
      </c>
      <c r="Q102" s="109">
        <f>IF(OR(E102=""),"",VLOOKUP(E102,[1]Arbejdstider!$B$4:$AE$78,13,))</f>
        <v>0</v>
      </c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>
        <f>IF(OR(E102=""),"",VLOOKUP(E102,[1]Arbejdstider!$B$4:$AE$78,16,))</f>
        <v>0</v>
      </c>
      <c r="AC102" s="112">
        <f>IF(OR(E102=""),"",VLOOKUP(E102,[1]Arbejdstider!$B$4:$AE$78,17,))</f>
        <v>0</v>
      </c>
      <c r="AD102" s="112">
        <f>IF(OR(E102=""),"",VLOOKUP(E102,[1]Arbejdstider!$B$4:$AE$78,18,))</f>
        <v>0</v>
      </c>
      <c r="AE102" s="112">
        <f>IF(OR(E102=""),"",VLOOKUP(E102,[1]Arbejdstider!$B$4:$AE$78,19,))</f>
        <v>0</v>
      </c>
      <c r="AF102" s="113">
        <f>IF(OR(E102=""),"",VLOOKUP(E102,[1]Arbejdstider!$B$4:$AE$78,20,))</f>
        <v>1</v>
      </c>
      <c r="AG102" s="109">
        <f>IF(OR(E102=""),"",VLOOKUP(E102,[1]Arbejdstider!$B$4:$AE$78,21,))</f>
        <v>0.29166666666666669</v>
      </c>
      <c r="AH102" s="109">
        <f>IF(OR(E102=""),"",VLOOKUP(E102,[1]Arbejdstider!$B$4:$AE$78,22,))</f>
        <v>0.625</v>
      </c>
      <c r="AI102" s="109">
        <f>IF(OR(E102=""),"",VLOOKUP(E102,[1]Arbejdstider!$B$4:$AE$78,23,))</f>
        <v>0.95833333333333337</v>
      </c>
      <c r="AJ102" s="114">
        <f>IF(OR(E102=""),"",VLOOKUP(E102,[1]Arbejdstider!$B$4:$AE$78,20,))</f>
        <v>1</v>
      </c>
      <c r="AK102" s="110">
        <f>IF(OR(E102=""),"",VLOOKUP(E102,[1]Arbejdstider!$B$4:$AE$78,21,))</f>
        <v>0.29166666666666669</v>
      </c>
      <c r="AL102" s="115"/>
      <c r="AM102" s="115"/>
      <c r="AN102" s="115"/>
      <c r="AO102" s="115"/>
      <c r="AP102" s="115"/>
      <c r="AQ102" s="115"/>
      <c r="AR102" s="116"/>
      <c r="AS102" s="117"/>
      <c r="AT102" s="118">
        <f>IF(OR(E102=""),"",VLOOKUP(E102,[1]Arbejdstider!$B$4:$AE$78,24,))</f>
        <v>0.29166666666666674</v>
      </c>
      <c r="AU102" s="113">
        <f>IF(OR(E102=""),"",VLOOKUP(E102,[1]Arbejdstider!$B$4:$AE$78,22,))</f>
        <v>0.625</v>
      </c>
      <c r="AV102" s="113">
        <f>IF(OR(E102=""),"",VLOOKUP(E102,[1]Arbejdstider!$B$4:$AE$78,23,))</f>
        <v>0.95833333333333337</v>
      </c>
      <c r="AW102" s="119">
        <f t="shared" si="19"/>
        <v>0.67708333333333337</v>
      </c>
      <c r="AX102" s="120">
        <f>IF(OR($F102="",$G102=""),0,((IF($G102-MAX($F102,([1]Arbejdstider!$C$84/24))+($G102&lt;$F102)&lt;0,0,$G102-MAX($F102,([1]Arbejdstider!$C$84/24))+($G102&lt;$F102)))*24)-((IF(($G102-MAX($F102,([1]Arbejdstider!$D$84/24))+($G102&lt;$F102))&lt;0,0,($G102-MAX($F102,([1]Arbejdstider!$D$84/24))+($G102&lt;$F102)))))*24)</f>
        <v>8</v>
      </c>
      <c r="AY102" s="122">
        <f>IF(OR($F102="",$G102=""),0,((IF($G102-MAX($F102,([1]Arbejdstider!$C$85/24))+($G102&lt;$F102)&lt;0,0,$G102-MAX($F102,([1]Arbejdstider!$C$85/24))+($G102&lt;$F102)))*24)-((IF(($G102-MAX($F102,([1]Arbejdstider!$D$85/24))+($G102&lt;$F102))&lt;0,0,($G102-MAX($F102,([1]Arbejdstider!$D$85/24))+($G102&lt;$F102)))))*24)-IF(OR($AR102="",$AS102=""),0,((IF($AS102-MAX($AR102,([1]Arbejdstider!$C$85/24))+($AS102&lt;$AR102)&lt;0,0,$AS102-MAX($AR102,([1]Arbejdstider!$C$85/24))+($AS102&lt;$AR102)))*24)-((IF(($AS102-MAX($AR102,([1]Arbejdstider!$D$85/24))+($AS102&lt;$AR102))&lt;0,0,($AS102-MAX($AR102,([1]Arbejdstider!$D$85/24))+($AS102&lt;$AR102)))))*24)</f>
        <v>0</v>
      </c>
      <c r="AZ102" s="122">
        <f>IFERROR(CEILING(IF(E102="","",IF(OR($F102=0,$G102=0),0,($G102&lt;=$F102)*(1-([1]Arbejdstider!$C$86/24)+([1]Arbejdstider!$D$86/24))*24+(MIN(([1]Arbejdstider!$D$86/24),$G102)-MIN(([1]Arbejdstider!$D$86/24),$F102)+MAX(([1]Arbejdstider!$C$86/24),$G102)-MAX(([1]Arbejdstider!$C$86/24),$F102))*24)-IF(OR($AR102=0,$AS102=0),0,($AS102&lt;=$AR102)*(1-([1]Arbejdstider!$C$86/24)+([1]Arbejdstider!$D$86/24))*24+(MIN(([1]Arbejdstider!$D$86/24),$AS102)-MIN(([1]Arbejdstider!$D$86/24),$AR102)+MAX(([1]Arbejdstider!$C$86/24),$AS102)-MAX(([1]Arbejdstider!$C$86/24),$AR102))*24)+IF(OR($H102=0,$I102=0),0,($I102&lt;=$H102)*(1-([1]Arbejdstider!$C$86/24)+([1]Arbejdstider!$D$86/24))*24+(MIN(([1]Arbejdstider!$D$86/24),$I102)-MIN(([1]Arbejdstider!$D$86/24),$H102)+MAX(([1]Arbejdstider!$C$86/24),$G102)-MAX(([1]Arbejdstider!$C$86/24),$H102))*24)),0.5),"")</f>
        <v>7</v>
      </c>
      <c r="BA102" s="122">
        <f t="shared" si="20"/>
        <v>0</v>
      </c>
      <c r="BB102" s="122">
        <f t="shared" si="21"/>
        <v>0</v>
      </c>
      <c r="BC102" s="122">
        <f t="shared" si="22"/>
        <v>0</v>
      </c>
      <c r="BD102" s="123"/>
      <c r="BE102" s="124"/>
      <c r="BF102" s="122">
        <f t="shared" si="23"/>
        <v>0</v>
      </c>
      <c r="BG102" s="122">
        <f t="shared" si="31"/>
        <v>16.5</v>
      </c>
      <c r="BH102" s="122">
        <f t="shared" si="24"/>
        <v>0</v>
      </c>
      <c r="BI102" s="121">
        <f t="shared" si="25"/>
        <v>0</v>
      </c>
      <c r="BJ102" s="122">
        <f t="shared" si="26"/>
        <v>0</v>
      </c>
      <c r="BK102" s="122">
        <f t="shared" si="27"/>
        <v>0</v>
      </c>
      <c r="BL102" s="121">
        <f t="shared" si="32"/>
        <v>0</v>
      </c>
      <c r="BM102" s="121">
        <f t="shared" si="28"/>
        <v>0</v>
      </c>
      <c r="BN102" s="121"/>
      <c r="BO102" s="136"/>
      <c r="BP102" s="137">
        <f>IF(OR(F102=0,G102=0),0,IF(AND(WEEKDAY(C102,2)=5,G102&lt;F102,G102&gt;(6/24)),(G102-MAX(F102,(6/24))+(F102&gt;G102))*24-7,IF(WEEKDAY(C102,2)=6,(G102-MAX(F102,(6/24))+(F102&gt;G102))*24,IF(WEEKDAY(C102,2)=7,IF(F102&gt;G102,([1]Arbejdstider!H$87-F102)*24,IF(F102&lt;G102,(G102-F102)*24)),0))))</f>
        <v>8</v>
      </c>
      <c r="BQ102" s="137">
        <f>IF(OR(H102=0,I102=0),0,IF(AND(WEEKDAY(C102,2)=5,I102&lt;H102,I102&gt;(6/24)),(I102-MAX(H102,(6/24))+(H102&gt;I102))*24-7,IF(WEEKDAY(C102,2)=6,(I102-MAX(H102,(6/24))+(H102&gt;I102))*24,IF(WEEKDAY(C102,2)=7,IF(H102&gt;I102,([1]Arbejdstider!H$87-H102)*24,IF(H102&lt;I102,(I102-H102)*24)),""))))</f>
        <v>8.25</v>
      </c>
      <c r="BR102" s="137"/>
      <c r="BS102" s="137"/>
      <c r="BT102" s="138"/>
      <c r="BU102" s="128">
        <f t="shared" si="29"/>
        <v>0</v>
      </c>
      <c r="BV102" s="129" t="str">
        <f t="shared" si="30"/>
        <v>Lørdag</v>
      </c>
      <c r="CF102" s="140"/>
      <c r="CG102" s="140"/>
      <c r="CP102" s="141"/>
    </row>
    <row r="103" spans="2:94" s="139" customFormat="1" x14ac:dyDescent="0.2">
      <c r="B103" s="133"/>
      <c r="C103" s="134">
        <f t="shared" si="33"/>
        <v>43534</v>
      </c>
      <c r="D103" s="134" t="str">
        <f t="shared" si="34"/>
        <v>Søndag</v>
      </c>
      <c r="E103" s="135" t="s">
        <v>48</v>
      </c>
      <c r="F103" s="109">
        <f>IF(OR(E103=""),"",VLOOKUP(E103,[1]Arbejdstider!$B$4:$AE$78,2,))</f>
        <v>0</v>
      </c>
      <c r="G103" s="109">
        <f>IF(OR(E103=""),"",VLOOKUP(E103,[1]Arbejdstider!$B$4:$AE$78,3,))</f>
        <v>0</v>
      </c>
      <c r="H103" s="109">
        <f>IF(OR(E103=""),"",VLOOKUP(E103,[1]Arbejdstider!$B$4:$AE$78,4,))</f>
        <v>0.95833333333333337</v>
      </c>
      <c r="I103" s="109">
        <f>IF(OR(E103=""),"",VLOOKUP(E103,[1]Arbejdstider!$B$4:$AE$78,5,))</f>
        <v>0.30208333333333331</v>
      </c>
      <c r="J103" s="110">
        <f>IF(OR(E103=""),"",VLOOKUP(E103,[1]Arbejdstider!$B$4:$AE$78,6,))</f>
        <v>0</v>
      </c>
      <c r="K103" s="110">
        <f>IF(OR(E103=""),"",VLOOKUP(E103,[1]Arbejdstider!$B$4:$AE$78,7,))</f>
        <v>0</v>
      </c>
      <c r="L103" s="111">
        <f>IF(OR(E103=""),"",VLOOKUP(E103,[1]Arbejdstider!$B$3:$AE$78,10,))</f>
        <v>0</v>
      </c>
      <c r="M103" s="111">
        <f>IF(OR(E103=""),"",VLOOKUP(E103,[1]Arbejdstider!$B$4:$AE$78,11,))</f>
        <v>0</v>
      </c>
      <c r="N103" s="109">
        <f>IF(OR(E103=""),"",VLOOKUP(E103,[1]Arbejdstider!$B$4:$AE$78,14,))</f>
        <v>0</v>
      </c>
      <c r="O103" s="109">
        <f>IF(OR(E103=""),"",VLOOKUP(E103,[1]Arbejdstider!$B$4:$AE$78,15,))</f>
        <v>0</v>
      </c>
      <c r="P103" s="109">
        <f>IF(OR(E103=""),"",VLOOKUP(E103,[1]Arbejdstider!$B$4:$AE$78,12,))</f>
        <v>0</v>
      </c>
      <c r="Q103" s="109">
        <f>IF(OR(E103=""),"",VLOOKUP(E103,[1]Arbejdstider!$B$4:$AE$78,13,))</f>
        <v>0</v>
      </c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>
        <f>IF(OR(E103=""),"",VLOOKUP(E103,[1]Arbejdstider!$B$4:$AE$78,16,))</f>
        <v>0</v>
      </c>
      <c r="AC103" s="112">
        <f>IF(OR(E103=""),"",VLOOKUP(E103,[1]Arbejdstider!$B$4:$AE$78,17,))</f>
        <v>0</v>
      </c>
      <c r="AD103" s="112">
        <f>IF(OR(E103=""),"",VLOOKUP(E103,[1]Arbejdstider!$B$4:$AE$78,18,))</f>
        <v>0</v>
      </c>
      <c r="AE103" s="112">
        <f>IF(OR(E103=""),"",VLOOKUP(E103,[1]Arbejdstider!$B$4:$AE$78,19,))</f>
        <v>0</v>
      </c>
      <c r="AF103" s="113">
        <f>IF(OR(E103=""),"",VLOOKUP(E103,[1]Arbejdstider!$B$4:$AE$78,20,))</f>
        <v>1</v>
      </c>
      <c r="AG103" s="109">
        <f>IF(OR(E103=""),"",VLOOKUP(E103,[1]Arbejdstider!$B$4:$AE$78,21,))</f>
        <v>0.95833333333333337</v>
      </c>
      <c r="AH103" s="109">
        <f>IF(OR(E103=""),"",VLOOKUP(E103,[1]Arbejdstider!$B$4:$AE$78,22,))</f>
        <v>0</v>
      </c>
      <c r="AI103" s="109">
        <f>IF(OR(E103=""),"",VLOOKUP(E103,[1]Arbejdstider!$B$4:$AE$78,23,))</f>
        <v>0</v>
      </c>
      <c r="AJ103" s="114">
        <f>IF(OR(E103=""),"",VLOOKUP(E103,[1]Arbejdstider!$B$4:$AE$78,20,))</f>
        <v>1</v>
      </c>
      <c r="AK103" s="110">
        <f>IF(OR(E103=""),"",VLOOKUP(E103,[1]Arbejdstider!$B$4:$AE$78,21,))</f>
        <v>0.95833333333333337</v>
      </c>
      <c r="AL103" s="115"/>
      <c r="AM103" s="115"/>
      <c r="AN103" s="115"/>
      <c r="AO103" s="115"/>
      <c r="AP103" s="115"/>
      <c r="AQ103" s="115"/>
      <c r="AR103" s="116"/>
      <c r="AS103" s="117"/>
      <c r="AT103" s="118">
        <f>IF(OR(E103=""),"",VLOOKUP(E103,[1]Arbejdstider!$B$4:$AE$78,24,))</f>
        <v>0.95833333333333337</v>
      </c>
      <c r="AU103" s="113">
        <f>IF(OR(E103=""),"",VLOOKUP(E103,[1]Arbejdstider!$B$4:$AE$78,22,))</f>
        <v>0</v>
      </c>
      <c r="AV103" s="113">
        <f>IF(OR(E103=""),"",VLOOKUP(E103,[1]Arbejdstider!$B$4:$AE$78,23,))</f>
        <v>0</v>
      </c>
      <c r="AW103" s="119">
        <f t="shared" si="19"/>
        <v>0.34375</v>
      </c>
      <c r="AX103" s="120">
        <f>IF(OR($F103="",$G103=""),0,((IF($G103-MAX($F103,([1]Arbejdstider!$C$84/24))+($G103&lt;$F103)&lt;0,0,$G103-MAX($F103,([1]Arbejdstider!$C$84/24))+($G103&lt;$F103)))*24)-((IF(($G103-MAX($F103,([1]Arbejdstider!$D$84/24))+($G103&lt;$F103))&lt;0,0,($G103-MAX($F103,([1]Arbejdstider!$D$84/24))+($G103&lt;$F103)))))*24)</f>
        <v>0</v>
      </c>
      <c r="AY103" s="122">
        <f>IF(OR($F103="",$G103=""),0,((IF($G103-MAX($F103,([1]Arbejdstider!$C$85/24))+($G103&lt;$F103)&lt;0,0,$G103-MAX($F103,([1]Arbejdstider!$C$85/24))+($G103&lt;$F103)))*24)-((IF(($G103-MAX($F103,([1]Arbejdstider!$D$85/24))+($G103&lt;$F103))&lt;0,0,($G103-MAX($F103,([1]Arbejdstider!$D$85/24))+($G103&lt;$F103)))))*24)-IF(OR($AR103="",$AS103=""),0,((IF($AS103-MAX($AR103,([1]Arbejdstider!$C$85/24))+($AS103&lt;$AR103)&lt;0,0,$AS103-MAX($AR103,([1]Arbejdstider!$C$85/24))+($AS103&lt;$AR103)))*24)-((IF(($AS103-MAX($AR103,([1]Arbejdstider!$D$85/24))+($AS103&lt;$AR103))&lt;0,0,($AS103-MAX($AR103,([1]Arbejdstider!$D$85/24))+($AS103&lt;$AR103)))))*24)</f>
        <v>0</v>
      </c>
      <c r="AZ103" s="122">
        <f>IFERROR(CEILING(IF(E103="","",IF(OR($F103=0,$G103=0),0,($G103&lt;=$F103)*(1-([1]Arbejdstider!$C$86/24)+([1]Arbejdstider!$D$86/24))*24+(MIN(([1]Arbejdstider!$D$86/24),$G103)-MIN(([1]Arbejdstider!$D$86/24),$F103)+MAX(([1]Arbejdstider!$C$86/24),$G103)-MAX(([1]Arbejdstider!$C$86/24),$F103))*24)-IF(OR($AR103=0,$AS103=0),0,($AS103&lt;=$AR103)*(1-([1]Arbejdstider!$C$86/24)+([1]Arbejdstider!$D$86/24))*24+(MIN(([1]Arbejdstider!$D$86/24),$AS103)-MIN(([1]Arbejdstider!$D$86/24),$AR103)+MAX(([1]Arbejdstider!$C$86/24),$AS103)-MAX(([1]Arbejdstider!$C$86/24),$AR103))*24)+IF(OR($H103=0,$I103=0),0,($I103&lt;=$H103)*(1-([1]Arbejdstider!$C$86/24)+([1]Arbejdstider!$D$86/24))*24+(MIN(([1]Arbejdstider!$D$86/24),$I103)-MIN(([1]Arbejdstider!$D$86/24),$H103)+MAX(([1]Arbejdstider!$C$86/24),$G103)-MAX(([1]Arbejdstider!$C$86/24),$H103))*24)),0.5),"")</f>
        <v>7</v>
      </c>
      <c r="BA103" s="122">
        <f t="shared" si="20"/>
        <v>0</v>
      </c>
      <c r="BB103" s="122">
        <f t="shared" si="21"/>
        <v>0</v>
      </c>
      <c r="BC103" s="122">
        <f t="shared" si="22"/>
        <v>0</v>
      </c>
      <c r="BD103" s="123"/>
      <c r="BE103" s="124"/>
      <c r="BF103" s="122">
        <f t="shared" si="23"/>
        <v>0</v>
      </c>
      <c r="BG103" s="122">
        <f t="shared" si="31"/>
        <v>1</v>
      </c>
      <c r="BH103" s="122">
        <f t="shared" si="24"/>
        <v>0</v>
      </c>
      <c r="BI103" s="121">
        <f t="shared" si="25"/>
        <v>0</v>
      </c>
      <c r="BJ103" s="122">
        <f t="shared" si="26"/>
        <v>0</v>
      </c>
      <c r="BK103" s="122">
        <f>IF((OR(L103="",N103="")),0,IF((N103&lt;L103),((N103-L103)*24)+24,(N103-L103)*24))</f>
        <v>0</v>
      </c>
      <c r="BL103" s="121">
        <f t="shared" si="32"/>
        <v>0</v>
      </c>
      <c r="BM103" s="121">
        <f t="shared" si="28"/>
        <v>0</v>
      </c>
      <c r="BN103" s="121"/>
      <c r="BO103" s="136"/>
      <c r="BP103" s="137">
        <f>IF(OR(F103=0,G103=0),0,IF(AND(WEEKDAY(C103,2)=5,G103&lt;F103,G103&gt;(6/24)),(G103-MAX(F103,(6/24))+(F103&gt;G103))*24-7,IF(WEEKDAY(C103,2)=6,(G103-MAX(F103,(6/24))+(F103&gt;G103))*24,IF(WEEKDAY(C103,2)=7,IF(F103&gt;G103,([1]Arbejdstider!H$87-F103)*24,IF(F103&lt;G103,(G103-F103)*24)),0))))</f>
        <v>0</v>
      </c>
      <c r="BQ103" s="137">
        <f>IF(OR(H103=0,I103=0),0,IF(AND(WEEKDAY(C103,2)=5,I103&lt;H103,I103&gt;(6/24)),(I103-MAX(H103,(6/24))+(H103&gt;I103))*24-7,IF(WEEKDAY(C103,2)=6,(I103-MAX(H103,(6/24))+(H103&gt;I103))*24,IF(WEEKDAY(C103,2)=7,IF(H103&gt;I103,([1]Arbejdstider!H$87-H103)*24,IF(H103&lt;I103,(I103-H103)*24)),""))))</f>
        <v>0.99999999999999911</v>
      </c>
      <c r="BR103" s="137"/>
      <c r="BS103" s="137"/>
      <c r="BT103" s="138"/>
      <c r="BU103" s="128">
        <f t="shared" si="29"/>
        <v>0</v>
      </c>
      <c r="BV103" s="129" t="str">
        <f t="shared" si="30"/>
        <v>Søndag</v>
      </c>
      <c r="CF103" s="140"/>
      <c r="CG103" s="140"/>
      <c r="CP103" s="141"/>
    </row>
    <row r="104" spans="2:94" s="139" customFormat="1" x14ac:dyDescent="0.2">
      <c r="B104" s="133"/>
      <c r="C104" s="134">
        <f t="shared" si="33"/>
        <v>43535</v>
      </c>
      <c r="D104" s="134" t="str">
        <f t="shared" si="34"/>
        <v>Mandag</v>
      </c>
      <c r="E104" s="135" t="s">
        <v>48</v>
      </c>
      <c r="F104" s="109">
        <f>IF(OR(E104=""),"",VLOOKUP(E104,[1]Arbejdstider!$B$4:$AE$78,2,))</f>
        <v>0</v>
      </c>
      <c r="G104" s="109">
        <f>IF(OR(E104=""),"",VLOOKUP(E104,[1]Arbejdstider!$B$4:$AE$78,3,))</f>
        <v>0</v>
      </c>
      <c r="H104" s="109">
        <f>IF(OR(E104=""),"",VLOOKUP(E104,[1]Arbejdstider!$B$4:$AE$78,4,))</f>
        <v>0.95833333333333337</v>
      </c>
      <c r="I104" s="109">
        <f>IF(OR(E104=""),"",VLOOKUP(E104,[1]Arbejdstider!$B$4:$AE$78,5,))</f>
        <v>0.30208333333333331</v>
      </c>
      <c r="J104" s="110">
        <f>IF(OR(E104=""),"",VLOOKUP(E104,[1]Arbejdstider!$B$4:$AE$78,6,))</f>
        <v>0</v>
      </c>
      <c r="K104" s="110">
        <f>IF(OR(E104=""),"",VLOOKUP(E104,[1]Arbejdstider!$B$4:$AE$78,7,))</f>
        <v>0</v>
      </c>
      <c r="L104" s="111">
        <f>IF(OR(E104=""),"",VLOOKUP(E104,[1]Arbejdstider!$B$3:$AE$78,10,))</f>
        <v>0</v>
      </c>
      <c r="M104" s="111">
        <f>IF(OR(E104=""),"",VLOOKUP(E104,[1]Arbejdstider!$B$4:$AE$78,11,))</f>
        <v>0</v>
      </c>
      <c r="N104" s="109">
        <f>IF(OR(E104=""),"",VLOOKUP(E104,[1]Arbejdstider!$B$4:$AE$78,14,))</f>
        <v>0</v>
      </c>
      <c r="O104" s="109">
        <f>IF(OR(E104=""),"",VLOOKUP(E104,[1]Arbejdstider!$B$4:$AE$78,15,))</f>
        <v>0</v>
      </c>
      <c r="P104" s="109">
        <f>IF(OR(E104=""),"",VLOOKUP(E104,[1]Arbejdstider!$B$4:$AE$78,12,))</f>
        <v>0</v>
      </c>
      <c r="Q104" s="109">
        <f>IF(OR(E104=""),"",VLOOKUP(E104,[1]Arbejdstider!$B$4:$AE$78,13,))</f>
        <v>0</v>
      </c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>
        <f>IF(OR(E104=""),"",VLOOKUP(E104,[1]Arbejdstider!$B$4:$AE$78,16,))</f>
        <v>0</v>
      </c>
      <c r="AC104" s="112">
        <f>IF(OR(E104=""),"",VLOOKUP(E104,[1]Arbejdstider!$B$4:$AE$78,17,))</f>
        <v>0</v>
      </c>
      <c r="AD104" s="112">
        <f>IF(OR(E104=""),"",VLOOKUP(E104,[1]Arbejdstider!$B$4:$AE$78,18,))</f>
        <v>0</v>
      </c>
      <c r="AE104" s="112">
        <f>IF(OR(E104=""),"",VLOOKUP(E104,[1]Arbejdstider!$B$4:$AE$78,19,))</f>
        <v>0</v>
      </c>
      <c r="AF104" s="113">
        <f>IF(OR(E104=""),"",VLOOKUP(E104,[1]Arbejdstider!$B$4:$AE$78,20,))</f>
        <v>1</v>
      </c>
      <c r="AG104" s="109">
        <f>IF(OR(E104=""),"",VLOOKUP(E104,[1]Arbejdstider!$B$4:$AE$78,21,))</f>
        <v>0.95833333333333337</v>
      </c>
      <c r="AH104" s="109">
        <f>IF(OR(E104=""),"",VLOOKUP(E104,[1]Arbejdstider!$B$4:$AE$78,22,))</f>
        <v>0</v>
      </c>
      <c r="AI104" s="109">
        <f>IF(OR(E104=""),"",VLOOKUP(E104,[1]Arbejdstider!$B$4:$AE$78,23,))</f>
        <v>0</v>
      </c>
      <c r="AJ104" s="114">
        <f>IF(OR(E104=""),"",VLOOKUP(E104,[1]Arbejdstider!$B$4:$AE$78,20,))</f>
        <v>1</v>
      </c>
      <c r="AK104" s="110">
        <f>IF(OR(E104=""),"",VLOOKUP(E104,[1]Arbejdstider!$B$4:$AE$78,21,))</f>
        <v>0.95833333333333337</v>
      </c>
      <c r="AL104" s="115"/>
      <c r="AM104" s="115"/>
      <c r="AN104" s="115"/>
      <c r="AO104" s="115"/>
      <c r="AP104" s="115"/>
      <c r="AQ104" s="115"/>
      <c r="AR104" s="116"/>
      <c r="AS104" s="117"/>
      <c r="AT104" s="118">
        <f>IF(OR(E104=""),"",VLOOKUP(E104,[1]Arbejdstider!$B$4:$AE$78,24,))</f>
        <v>0.95833333333333337</v>
      </c>
      <c r="AU104" s="113">
        <f>IF(OR(E104=""),"",VLOOKUP(E104,[1]Arbejdstider!$B$4:$AE$78,22,))</f>
        <v>0</v>
      </c>
      <c r="AV104" s="113">
        <f>IF(OR(E104=""),"",VLOOKUP(E104,[1]Arbejdstider!$B$4:$AE$78,23,))</f>
        <v>0</v>
      </c>
      <c r="AW104" s="119">
        <f t="shared" si="19"/>
        <v>0.34375</v>
      </c>
      <c r="AX104" s="120">
        <f>IF(OR($F104="",$G104=""),0,((IF($G104-MAX($F104,([1]Arbejdstider!$C$84/24))+($G104&lt;$F104)&lt;0,0,$G104-MAX($F104,([1]Arbejdstider!$C$84/24))+($G104&lt;$F104)))*24)-((IF(($G104-MAX($F104,([1]Arbejdstider!$D$84/24))+($G104&lt;$F104))&lt;0,0,($G104-MAX($F104,([1]Arbejdstider!$D$84/24))+($G104&lt;$F104)))))*24)</f>
        <v>0</v>
      </c>
      <c r="AY104" s="122">
        <f>IF(OR($F104="",$G104=""),0,((IF($G104-MAX($F104,([1]Arbejdstider!$C$85/24))+($G104&lt;$F104)&lt;0,0,$G104-MAX($F104,([1]Arbejdstider!$C$85/24))+($G104&lt;$F104)))*24)-((IF(($G104-MAX($F104,([1]Arbejdstider!$D$85/24))+($G104&lt;$F104))&lt;0,0,($G104-MAX($F104,([1]Arbejdstider!$D$85/24))+($G104&lt;$F104)))))*24)-IF(OR($AR104="",$AS104=""),0,((IF($AS104-MAX($AR104,([1]Arbejdstider!$C$85/24))+($AS104&lt;$AR104)&lt;0,0,$AS104-MAX($AR104,([1]Arbejdstider!$C$85/24))+($AS104&lt;$AR104)))*24)-((IF(($AS104-MAX($AR104,([1]Arbejdstider!$D$85/24))+($AS104&lt;$AR104))&lt;0,0,($AS104-MAX($AR104,([1]Arbejdstider!$D$85/24))+($AS104&lt;$AR104)))))*24)</f>
        <v>0</v>
      </c>
      <c r="AZ104" s="122">
        <f>IFERROR(CEILING(IF(E104="","",IF(OR($F104=0,$G104=0),0,($G104&lt;=$F104)*(1-([1]Arbejdstider!$C$86/24)+([1]Arbejdstider!$D$86/24))*24+(MIN(([1]Arbejdstider!$D$86/24),$G104)-MIN(([1]Arbejdstider!$D$86/24),$F104)+MAX(([1]Arbejdstider!$C$86/24),$G104)-MAX(([1]Arbejdstider!$C$86/24),$F104))*24)-IF(OR($AR104=0,$AS104=0),0,($AS104&lt;=$AR104)*(1-([1]Arbejdstider!$C$86/24)+([1]Arbejdstider!$D$86/24))*24+(MIN(([1]Arbejdstider!$D$86/24),$AS104)-MIN(([1]Arbejdstider!$D$86/24),$AR104)+MAX(([1]Arbejdstider!$C$86/24),$AS104)-MAX(([1]Arbejdstider!$C$86/24),$AR104))*24)+IF(OR($H104=0,$I104=0),0,($I104&lt;=$H104)*(1-([1]Arbejdstider!$C$86/24)+([1]Arbejdstider!$D$86/24))*24+(MIN(([1]Arbejdstider!$D$86/24),$I104)-MIN(([1]Arbejdstider!$D$86/24),$H104)+MAX(([1]Arbejdstider!$C$86/24),$G104)-MAX(([1]Arbejdstider!$C$86/24),$H104))*24)),0.5),"")</f>
        <v>7</v>
      </c>
      <c r="BA104" s="122">
        <f t="shared" si="20"/>
        <v>0</v>
      </c>
      <c r="BB104" s="122">
        <f t="shared" si="21"/>
        <v>0</v>
      </c>
      <c r="BC104" s="122">
        <f t="shared" si="22"/>
        <v>0</v>
      </c>
      <c r="BD104" s="123"/>
      <c r="BE104" s="124"/>
      <c r="BF104" s="122">
        <f t="shared" si="23"/>
        <v>0</v>
      </c>
      <c r="BG104" s="122" t="str">
        <f t="shared" si="31"/>
        <v/>
      </c>
      <c r="BH104" s="122">
        <f t="shared" si="24"/>
        <v>0</v>
      </c>
      <c r="BI104" s="121">
        <f t="shared" si="25"/>
        <v>0</v>
      </c>
      <c r="BJ104" s="122">
        <f t="shared" si="26"/>
        <v>0</v>
      </c>
      <c r="BK104" s="122">
        <f t="shared" ref="BK104:BK167" si="35">IF((OR(L104="",M104="")),0,IF((M104&lt;L104),((M104-L104)*24)+24,(M104-L104)*24))</f>
        <v>0</v>
      </c>
      <c r="BL104" s="121">
        <f t="shared" si="32"/>
        <v>0</v>
      </c>
      <c r="BM104" s="121">
        <f t="shared" si="28"/>
        <v>0</v>
      </c>
      <c r="BN104" s="121"/>
      <c r="BO104" s="136">
        <f>SUM(AW98:AW104)</f>
        <v>2.0520833333333335</v>
      </c>
      <c r="BP104" s="137">
        <f>IF(OR(F104=0,G104=0),0,IF(AND(WEEKDAY(C104,2)=5,G104&lt;F104,G104&gt;(6/24)),(G104-MAX(F104,(6/24))+(F104&gt;G104))*24-7,IF(WEEKDAY(C104,2)=6,(G104-MAX(F104,(6/24))+(F104&gt;G104))*24,IF(WEEKDAY(C104,2)=7,IF(F104&gt;G104,([1]Arbejdstider!H$87-F104)*24,IF(F104&lt;G104,(G104-F104)*24)),0))))</f>
        <v>0</v>
      </c>
      <c r="BQ104" s="137" t="str">
        <f>IF(OR(H104=0,I104=0),0,IF(AND(WEEKDAY(C104,2)=5,I104&lt;H104,I104&gt;(6/24)),(I104-MAX(H104,(6/24))+(H104&gt;I104))*24-7,IF(WEEKDAY(C104,2)=6,(I104-MAX(H104,(6/24))+(H104&gt;I104))*24,IF(WEEKDAY(C104,2)=7,IF(H104&gt;I104,([1]Arbejdstider!H$87-H104)*24,IF(H104&lt;I104,(I104-H104)*24)),""))))</f>
        <v/>
      </c>
      <c r="BR104" s="137"/>
      <c r="BS104" s="137"/>
      <c r="BT104" s="138"/>
      <c r="BU104" s="128">
        <f t="shared" si="29"/>
        <v>0</v>
      </c>
      <c r="BV104" s="129" t="str">
        <f t="shared" si="30"/>
        <v>Mandag</v>
      </c>
      <c r="CF104" s="140"/>
      <c r="CG104" s="140"/>
      <c r="CP104" s="141"/>
    </row>
    <row r="105" spans="2:94" s="139" customFormat="1" x14ac:dyDescent="0.2">
      <c r="B105" s="133">
        <f>B98+1</f>
        <v>11</v>
      </c>
      <c r="C105" s="134">
        <f t="shared" si="33"/>
        <v>43536</v>
      </c>
      <c r="D105" s="134" t="str">
        <f t="shared" si="34"/>
        <v>Tirsdag</v>
      </c>
      <c r="E105" s="135" t="s">
        <v>49</v>
      </c>
      <c r="F105" s="109">
        <f>IF(OR(E105=""),"",VLOOKUP(E105,[1]Arbejdstider!$B$4:$AE$78,2,))</f>
        <v>0</v>
      </c>
      <c r="G105" s="109">
        <f>IF(OR(E105=""),"",VLOOKUP(E105,[1]Arbejdstider!$B$4:$AE$78,3,))</f>
        <v>0</v>
      </c>
      <c r="H105" s="109">
        <f>IF(OR(E105=""),"",VLOOKUP(E105,[1]Arbejdstider!$B$4:$AE$78,4,))</f>
        <v>0</v>
      </c>
      <c r="I105" s="109">
        <f>IF(OR(E105=""),"",VLOOKUP(E105,[1]Arbejdstider!$B$4:$AE$78,5,))</f>
        <v>0</v>
      </c>
      <c r="J105" s="110">
        <f>IF(OR(E105=""),"",VLOOKUP(E105,[1]Arbejdstider!$B$4:$AE$78,6,))</f>
        <v>0</v>
      </c>
      <c r="K105" s="110">
        <f>IF(OR(E105=""),"",VLOOKUP(E105,[1]Arbejdstider!$B$4:$AE$78,7,))</f>
        <v>0</v>
      </c>
      <c r="L105" s="111">
        <f>IF(OR(E105=""),"",VLOOKUP(E105,[1]Arbejdstider!$B$3:$AE$78,10,))</f>
        <v>0</v>
      </c>
      <c r="M105" s="111">
        <f>IF(OR(E105=""),"",VLOOKUP(E105,[1]Arbejdstider!$B$4:$AE$78,11,))</f>
        <v>0</v>
      </c>
      <c r="N105" s="109">
        <f>IF(OR(E105=""),"",VLOOKUP(E105,[1]Arbejdstider!$B$4:$AE$78,14,))</f>
        <v>0</v>
      </c>
      <c r="O105" s="109">
        <f>IF(OR(E105=""),"",VLOOKUP(E105,[1]Arbejdstider!$B$4:$AE$78,15,))</f>
        <v>0</v>
      </c>
      <c r="P105" s="109">
        <f>IF(OR(E105=""),"",VLOOKUP(E105,[1]Arbejdstider!$B$4:$AE$78,12,))</f>
        <v>0</v>
      </c>
      <c r="Q105" s="109">
        <f>IF(OR(E105=""),"",VLOOKUP(E105,[1]Arbejdstider!$B$4:$AE$78,13,))</f>
        <v>0</v>
      </c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>
        <f>IF(OR(E105=""),"",VLOOKUP(E105,[1]Arbejdstider!$B$4:$AE$78,16,))</f>
        <v>0</v>
      </c>
      <c r="AC105" s="112">
        <f>IF(OR(E105=""),"",VLOOKUP(E105,[1]Arbejdstider!$B$4:$AE$78,17,))</f>
        <v>0</v>
      </c>
      <c r="AD105" s="112">
        <f>IF(OR(E105=""),"",VLOOKUP(E105,[1]Arbejdstider!$B$4:$AE$78,18,))</f>
        <v>0</v>
      </c>
      <c r="AE105" s="112">
        <f>IF(OR(E105=""),"",VLOOKUP(E105,[1]Arbejdstider!$B$4:$AE$78,19,))</f>
        <v>0</v>
      </c>
      <c r="AF105" s="113">
        <f>IF(OR(E105=""),"",VLOOKUP(E105,[1]Arbejdstider!$B$4:$AE$78,20,))</f>
        <v>0.30208333333333331</v>
      </c>
      <c r="AG105" s="109">
        <f>IF(OR(E105=""),"",VLOOKUP(E105,[1]Arbejdstider!$B$4:$AE$78,21,))</f>
        <v>0.55208333333333337</v>
      </c>
      <c r="AH105" s="109">
        <f>IF(OR(E105=""),"",VLOOKUP(E105,[1]Arbejdstider!$B$4:$AE$78,22,))</f>
        <v>0.55208333333333337</v>
      </c>
      <c r="AI105" s="109">
        <f>IF(OR(E105=""),"",VLOOKUP(E105,[1]Arbejdstider!$B$4:$AE$78,23,))</f>
        <v>1</v>
      </c>
      <c r="AJ105" s="114">
        <f>IF(OR(E105=""),"",VLOOKUP(E105,[1]Arbejdstider!$B$4:$AE$78,20,))</f>
        <v>0.30208333333333331</v>
      </c>
      <c r="AK105" s="110">
        <f>IF(OR(E105=""),"",VLOOKUP(E105,[1]Arbejdstider!$B$4:$AE$78,21,))</f>
        <v>0.55208333333333337</v>
      </c>
      <c r="AL105" s="115"/>
      <c r="AM105" s="115"/>
      <c r="AN105" s="115"/>
      <c r="AO105" s="115"/>
      <c r="AP105" s="115"/>
      <c r="AQ105" s="115"/>
      <c r="AR105" s="116"/>
      <c r="AS105" s="117"/>
      <c r="AT105" s="118">
        <f>IF(OR(E105=""),"",VLOOKUP(E105,[1]Arbejdstider!$B$4:$AE$78,24,))</f>
        <v>0.25000000000000006</v>
      </c>
      <c r="AU105" s="113">
        <f>IF(OR(E105=""),"",VLOOKUP(E105,[1]Arbejdstider!$B$4:$AE$78,22,))</f>
        <v>0.55208333333333337</v>
      </c>
      <c r="AV105" s="113">
        <f>IF(OR(E105=""),"",VLOOKUP(E105,[1]Arbejdstider!$B$4:$AE$78,23,))</f>
        <v>1</v>
      </c>
      <c r="AW105" s="119">
        <f t="shared" si="19"/>
        <v>0</v>
      </c>
      <c r="AX105" s="120">
        <f>IF(OR($F105="",$G105=""),0,((IF($G105-MAX($F105,([1]Arbejdstider!$C$84/24))+($G105&lt;$F105)&lt;0,0,$G105-MAX($F105,([1]Arbejdstider!$C$84/24))+($G105&lt;$F105)))*24)-((IF(($G105-MAX($F105,([1]Arbejdstider!$D$84/24))+($G105&lt;$F105))&lt;0,0,($G105-MAX($F105,([1]Arbejdstider!$D$84/24))+($G105&lt;$F105)))))*24)</f>
        <v>0</v>
      </c>
      <c r="AY105" s="122">
        <f>IF(OR($F105="",$G105=""),0,((IF($G105-MAX($F105,([1]Arbejdstider!$C$85/24))+($G105&lt;$F105)&lt;0,0,$G105-MAX($F105,([1]Arbejdstider!$C$85/24))+($G105&lt;$F105)))*24)-((IF(($G105-MAX($F105,([1]Arbejdstider!$D$85/24))+($G105&lt;$F105))&lt;0,0,($G105-MAX($F105,([1]Arbejdstider!$D$85/24))+($G105&lt;$F105)))))*24)-IF(OR($AR105="",$AS105=""),0,((IF($AS105-MAX($AR105,([1]Arbejdstider!$C$85/24))+($AS105&lt;$AR105)&lt;0,0,$AS105-MAX($AR105,([1]Arbejdstider!$C$85/24))+($AS105&lt;$AR105)))*24)-((IF(($AS105-MAX($AR105,([1]Arbejdstider!$D$85/24))+($AS105&lt;$AR105))&lt;0,0,($AS105-MAX($AR105,([1]Arbejdstider!$D$85/24))+($AS105&lt;$AR105)))))*24)</f>
        <v>0</v>
      </c>
      <c r="AZ105" s="122">
        <f>IFERROR(CEILING(IF(E105="","",IF(OR($F105=0,$G105=0),0,($G105&lt;=$F105)*(1-([1]Arbejdstider!$C$86/24)+([1]Arbejdstider!$D$86/24))*24+(MIN(([1]Arbejdstider!$D$86/24),$G105)-MIN(([1]Arbejdstider!$D$86/24),$F105)+MAX(([1]Arbejdstider!$C$86/24),$G105)-MAX(([1]Arbejdstider!$C$86/24),$F105))*24)-IF(OR($AR105=0,$AS105=0),0,($AS105&lt;=$AR105)*(1-([1]Arbejdstider!$C$86/24)+([1]Arbejdstider!$D$86/24))*24+(MIN(([1]Arbejdstider!$D$86/24),$AS105)-MIN(([1]Arbejdstider!$D$86/24),$AR105)+MAX(([1]Arbejdstider!$C$86/24),$AS105)-MAX(([1]Arbejdstider!$C$86/24),$AR105))*24)+IF(OR($H105=0,$I105=0),0,($I105&lt;=$H105)*(1-([1]Arbejdstider!$C$86/24)+([1]Arbejdstider!$D$86/24))*24+(MIN(([1]Arbejdstider!$D$86/24),$I105)-MIN(([1]Arbejdstider!$D$86/24),$H105)+MAX(([1]Arbejdstider!$C$86/24),$G105)-MAX(([1]Arbejdstider!$C$86/24),$H105))*24)),0.5),"")</f>
        <v>0</v>
      </c>
      <c r="BA105" s="122">
        <f t="shared" si="20"/>
        <v>0</v>
      </c>
      <c r="BB105" s="122">
        <f t="shared" si="21"/>
        <v>0</v>
      </c>
      <c r="BC105" s="122">
        <f t="shared" si="22"/>
        <v>0</v>
      </c>
      <c r="BD105" s="123"/>
      <c r="BE105" s="124"/>
      <c r="BF105" s="122">
        <f t="shared" si="23"/>
        <v>0</v>
      </c>
      <c r="BG105" s="122">
        <f t="shared" si="31"/>
        <v>0</v>
      </c>
      <c r="BH105" s="122">
        <f t="shared" si="24"/>
        <v>0</v>
      </c>
      <c r="BI105" s="121">
        <f t="shared" si="25"/>
        <v>0</v>
      </c>
      <c r="BJ105" s="122">
        <f t="shared" si="26"/>
        <v>0</v>
      </c>
      <c r="BK105" s="122">
        <f t="shared" si="35"/>
        <v>0</v>
      </c>
      <c r="BL105" s="121">
        <f t="shared" si="32"/>
        <v>0</v>
      </c>
      <c r="BM105" s="121">
        <f t="shared" si="28"/>
        <v>0</v>
      </c>
      <c r="BN105" s="121"/>
      <c r="BO105" s="136"/>
      <c r="BP105" s="137">
        <f>IF(OR(F105=0,G105=0),0,IF(AND(WEEKDAY(C105,2)=5,G105&lt;F105,G105&gt;(6/24)),(G105-MAX(F105,(6/24))+(F105&gt;G105))*24-7,IF(WEEKDAY(C105,2)=6,(G105-MAX(F105,(6/24))+(F105&gt;G105))*24,IF(WEEKDAY(C105,2)=7,IF(F105&gt;G105,([1]Arbejdstider!H$87-F105)*24,IF(F105&lt;G105,(G105-F105)*24)),0))))</f>
        <v>0</v>
      </c>
      <c r="BQ105" s="137">
        <f>IF(OR(H105=0,I105=0),0,IF(AND(WEEKDAY(C105,2)=5,I105&lt;H105,I105&gt;(6/24)),(I105-MAX(H105,(6/24))+(H105&gt;I105))*24-7,IF(WEEKDAY(C105,2)=6,(I105-MAX(H105,(6/24))+(H105&gt;I105))*24,IF(WEEKDAY(C105,2)=7,IF(H105&gt;I105,([1]Arbejdstider!H$87-H105)*24,IF(H105&lt;I105,(I105-H105)*24)),""))))</f>
        <v>0</v>
      </c>
      <c r="BR105" s="137"/>
      <c r="BS105" s="137"/>
      <c r="BT105" s="138"/>
      <c r="BU105" s="128">
        <f t="shared" si="29"/>
        <v>11</v>
      </c>
      <c r="BV105" s="129" t="str">
        <f t="shared" si="30"/>
        <v>Tirsdag</v>
      </c>
      <c r="CF105" s="140"/>
      <c r="CG105" s="140"/>
      <c r="CP105" s="141"/>
    </row>
    <row r="106" spans="2:94" s="139" customFormat="1" x14ac:dyDescent="0.2">
      <c r="B106" s="133"/>
      <c r="C106" s="134">
        <f t="shared" si="33"/>
        <v>43537</v>
      </c>
      <c r="D106" s="134" t="str">
        <f t="shared" si="34"/>
        <v>Onsdag</v>
      </c>
      <c r="E106" s="135" t="s">
        <v>53</v>
      </c>
      <c r="F106" s="109">
        <f>IF(OR(E106=""),"",VLOOKUP(E106,[1]Arbejdstider!$B$4:$AE$78,2,))</f>
        <v>0</v>
      </c>
      <c r="G106" s="109">
        <f>IF(OR(E106=""),"",VLOOKUP(E106,[1]Arbejdstider!$B$4:$AE$78,3,))</f>
        <v>0</v>
      </c>
      <c r="H106" s="109">
        <f>IF(OR(E106=""),"",VLOOKUP(E106,[1]Arbejdstider!$B$4:$AE$78,4,))</f>
        <v>0</v>
      </c>
      <c r="I106" s="109">
        <f>IF(OR(E106=""),"",VLOOKUP(E106,[1]Arbejdstider!$B$4:$AE$78,5,))</f>
        <v>0</v>
      </c>
      <c r="J106" s="110">
        <f>IF(OR(E106=""),"",VLOOKUP(E106,[1]Arbejdstider!$B$4:$AE$78,6,))</f>
        <v>0</v>
      </c>
      <c r="K106" s="110">
        <f>IF(OR(E106=""),"",VLOOKUP(E106,[1]Arbejdstider!$B$4:$AE$78,7,))</f>
        <v>0</v>
      </c>
      <c r="L106" s="111">
        <f>IF(OR(E106=""),"",VLOOKUP(E106,[1]Arbejdstider!$B$3:$AE$78,10,))</f>
        <v>0</v>
      </c>
      <c r="M106" s="111">
        <f>IF(OR(E106=""),"",VLOOKUP(E106,[1]Arbejdstider!$B$4:$AE$78,11,))</f>
        <v>0</v>
      </c>
      <c r="N106" s="109">
        <f>IF(OR(E106=""),"",VLOOKUP(E106,[1]Arbejdstider!$B$4:$AE$78,14,))</f>
        <v>0</v>
      </c>
      <c r="O106" s="109">
        <f>IF(OR(E106=""),"",VLOOKUP(E106,[1]Arbejdstider!$B$4:$AE$78,15,))</f>
        <v>0</v>
      </c>
      <c r="P106" s="109">
        <f>IF(OR(E106=""),"",VLOOKUP(E106,[1]Arbejdstider!$B$4:$AE$78,12,))</f>
        <v>0</v>
      </c>
      <c r="Q106" s="109">
        <f>IF(OR(E106=""),"",VLOOKUP(E106,[1]Arbejdstider!$B$4:$AE$78,13,))</f>
        <v>0</v>
      </c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>
        <f>IF(OR(E106=""),"",VLOOKUP(E106,[1]Arbejdstider!$B$4:$AE$78,16,))</f>
        <v>0</v>
      </c>
      <c r="AC106" s="112">
        <f>IF(OR(E106=""),"",VLOOKUP(E106,[1]Arbejdstider!$B$4:$AE$78,17,))</f>
        <v>0</v>
      </c>
      <c r="AD106" s="112">
        <f>IF(OR(E106=""),"",VLOOKUP(E106,[1]Arbejdstider!$B$4:$AE$78,18,))</f>
        <v>0</v>
      </c>
      <c r="AE106" s="112">
        <f>IF(OR(E106=""),"",VLOOKUP(E106,[1]Arbejdstider!$B$4:$AE$78,19,))</f>
        <v>0</v>
      </c>
      <c r="AF106" s="113">
        <f>IF(OR(E106=""),"",VLOOKUP(E106,[1]Arbejdstider!$B$4:$AE$78,20,))</f>
        <v>1</v>
      </c>
      <c r="AG106" s="109">
        <f>IF(OR(E106=""),"",VLOOKUP(E106,[1]Arbejdstider!$B$4:$AE$78,21,))</f>
        <v>1</v>
      </c>
      <c r="AH106" s="109">
        <f>IF(OR(E106=""),"",VLOOKUP(E106,[1]Arbejdstider!$B$4:$AE$78,22,))</f>
        <v>0</v>
      </c>
      <c r="AI106" s="109">
        <f>IF(OR(E106=""),"",VLOOKUP(E106,[1]Arbejdstider!$B$4:$AE$78,23,))</f>
        <v>0</v>
      </c>
      <c r="AJ106" s="114">
        <f>IF(OR(E106=""),"",VLOOKUP(E106,[1]Arbejdstider!$B$4:$AE$78,20,))</f>
        <v>1</v>
      </c>
      <c r="AK106" s="110">
        <f>IF(OR(E106=""),"",VLOOKUP(E106,[1]Arbejdstider!$B$4:$AE$78,21,))</f>
        <v>1</v>
      </c>
      <c r="AL106" s="115"/>
      <c r="AM106" s="115"/>
      <c r="AN106" s="115"/>
      <c r="AO106" s="115"/>
      <c r="AP106" s="115"/>
      <c r="AQ106" s="115"/>
      <c r="AR106" s="116"/>
      <c r="AS106" s="117"/>
      <c r="AT106" s="118">
        <f>IF(OR(E106=""),"",VLOOKUP(E106,[1]Arbejdstider!$B$4:$AE$78,24,))</f>
        <v>0</v>
      </c>
      <c r="AU106" s="113">
        <f>IF(OR(E106=""),"",VLOOKUP(E106,[1]Arbejdstider!$B$4:$AE$78,22,))</f>
        <v>0</v>
      </c>
      <c r="AV106" s="113">
        <f>IF(OR(E106=""),"",VLOOKUP(E106,[1]Arbejdstider!$B$4:$AE$78,23,))</f>
        <v>0</v>
      </c>
      <c r="AW106" s="119">
        <f t="shared" si="19"/>
        <v>0</v>
      </c>
      <c r="AX106" s="120">
        <f>IF(OR($F106="",$G106=""),0,((IF($G106-MAX($F106,([1]Arbejdstider!$C$84/24))+($G106&lt;$F106)&lt;0,0,$G106-MAX($F106,([1]Arbejdstider!$C$84/24))+($G106&lt;$F106)))*24)-((IF(($G106-MAX($F106,([1]Arbejdstider!$D$84/24))+($G106&lt;$F106))&lt;0,0,($G106-MAX($F106,([1]Arbejdstider!$D$84/24))+($G106&lt;$F106)))))*24)</f>
        <v>0</v>
      </c>
      <c r="AY106" s="122">
        <f>IF(OR($F106="",$G106=""),0,((IF($G106-MAX($F106,([1]Arbejdstider!$C$85/24))+($G106&lt;$F106)&lt;0,0,$G106-MAX($F106,([1]Arbejdstider!$C$85/24))+($G106&lt;$F106)))*24)-((IF(($G106-MAX($F106,([1]Arbejdstider!$D$85/24))+($G106&lt;$F106))&lt;0,0,($G106-MAX($F106,([1]Arbejdstider!$D$85/24))+($G106&lt;$F106)))))*24)-IF(OR($AR106="",$AS106=""),0,((IF($AS106-MAX($AR106,([1]Arbejdstider!$C$85/24))+($AS106&lt;$AR106)&lt;0,0,$AS106-MAX($AR106,([1]Arbejdstider!$C$85/24))+($AS106&lt;$AR106)))*24)-((IF(($AS106-MAX($AR106,([1]Arbejdstider!$D$85/24))+($AS106&lt;$AR106))&lt;0,0,($AS106-MAX($AR106,([1]Arbejdstider!$D$85/24))+($AS106&lt;$AR106)))))*24)</f>
        <v>0</v>
      </c>
      <c r="AZ106" s="122">
        <f>IFERROR(CEILING(IF(E106="","",IF(OR($F106=0,$G106=0),0,($G106&lt;=$F106)*(1-([1]Arbejdstider!$C$86/24)+([1]Arbejdstider!$D$86/24))*24+(MIN(([1]Arbejdstider!$D$86/24),$G106)-MIN(([1]Arbejdstider!$D$86/24),$F106)+MAX(([1]Arbejdstider!$C$86/24),$G106)-MAX(([1]Arbejdstider!$C$86/24),$F106))*24)-IF(OR($AR106=0,$AS106=0),0,($AS106&lt;=$AR106)*(1-([1]Arbejdstider!$C$86/24)+([1]Arbejdstider!$D$86/24))*24+(MIN(([1]Arbejdstider!$D$86/24),$AS106)-MIN(([1]Arbejdstider!$D$86/24),$AR106)+MAX(([1]Arbejdstider!$C$86/24),$AS106)-MAX(([1]Arbejdstider!$C$86/24),$AR106))*24)+IF(OR($H106=0,$I106=0),0,($I106&lt;=$H106)*(1-([1]Arbejdstider!$C$86/24)+([1]Arbejdstider!$D$86/24))*24+(MIN(([1]Arbejdstider!$D$86/24),$I106)-MIN(([1]Arbejdstider!$D$86/24),$H106)+MAX(([1]Arbejdstider!$C$86/24),$G106)-MAX(([1]Arbejdstider!$C$86/24),$H106))*24)),0.5),"")</f>
        <v>0</v>
      </c>
      <c r="BA106" s="122">
        <f t="shared" si="20"/>
        <v>0</v>
      </c>
      <c r="BB106" s="122">
        <f t="shared" si="21"/>
        <v>0</v>
      </c>
      <c r="BC106" s="122">
        <f t="shared" si="22"/>
        <v>0</v>
      </c>
      <c r="BD106" s="123"/>
      <c r="BE106" s="124"/>
      <c r="BF106" s="122">
        <f t="shared" si="23"/>
        <v>0</v>
      </c>
      <c r="BG106" s="122">
        <f t="shared" si="31"/>
        <v>0</v>
      </c>
      <c r="BH106" s="122">
        <f t="shared" si="24"/>
        <v>0</v>
      </c>
      <c r="BI106" s="121">
        <f t="shared" si="25"/>
        <v>0</v>
      </c>
      <c r="BJ106" s="122">
        <f t="shared" si="26"/>
        <v>0</v>
      </c>
      <c r="BK106" s="122">
        <f t="shared" si="35"/>
        <v>0</v>
      </c>
      <c r="BL106" s="121">
        <f t="shared" si="32"/>
        <v>0</v>
      </c>
      <c r="BM106" s="121">
        <f t="shared" si="28"/>
        <v>0</v>
      </c>
      <c r="BN106" s="121"/>
      <c r="BO106" s="136"/>
      <c r="BP106" s="137">
        <f>IF(OR(F106=0,G106=0),0,IF(AND(WEEKDAY(C106,2)=5,G106&lt;F106,G106&gt;(6/24)),(G106-MAX(F106,(6/24))+(F106&gt;G106))*24-7,IF(WEEKDAY(C106,2)=6,(G106-MAX(F106,(6/24))+(F106&gt;G106))*24,IF(WEEKDAY(C106,2)=7,IF(F106&gt;G106,([1]Arbejdstider!H$87-F106)*24,IF(F106&lt;G106,(G106-F106)*24)),0))))</f>
        <v>0</v>
      </c>
      <c r="BQ106" s="137">
        <f>IF(OR(H106=0,I106=0),0,IF(AND(WEEKDAY(C106,2)=5,I106&lt;H106,I106&gt;(6/24)),(I106-MAX(H106,(6/24))+(H106&gt;I106))*24-7,IF(WEEKDAY(C106,2)=6,(I106-MAX(H106,(6/24))+(H106&gt;I106))*24,IF(WEEKDAY(C106,2)=7,IF(H106&gt;I106,([1]Arbejdstider!H$87-H106)*24,IF(H106&lt;I106,(I106-H106)*24)),""))))</f>
        <v>0</v>
      </c>
      <c r="BR106" s="137"/>
      <c r="BS106" s="137"/>
      <c r="BT106" s="138"/>
      <c r="BU106" s="128">
        <f t="shared" si="29"/>
        <v>0</v>
      </c>
      <c r="BV106" s="129" t="str">
        <f t="shared" si="30"/>
        <v>Onsdag</v>
      </c>
      <c r="CF106" s="140"/>
      <c r="CG106" s="140"/>
      <c r="CP106" s="141"/>
    </row>
    <row r="107" spans="2:94" s="139" customFormat="1" x14ac:dyDescent="0.2">
      <c r="B107" s="133"/>
      <c r="C107" s="134">
        <f>C106+1</f>
        <v>43538</v>
      </c>
      <c r="D107" s="134" t="str">
        <f t="shared" si="34"/>
        <v>Torsdag</v>
      </c>
      <c r="E107" s="135" t="s">
        <v>55</v>
      </c>
      <c r="F107" s="109">
        <f>IF(OR(E107=""),"",VLOOKUP(E107,[1]Arbejdstider!$B$4:$AE$78,2,))</f>
        <v>0.375</v>
      </c>
      <c r="G107" s="109">
        <f>IF(OR(E107=""),"",VLOOKUP(E107,[1]Arbejdstider!$B$4:$AE$78,3,))</f>
        <v>0.70833333333333337</v>
      </c>
      <c r="H107" s="109">
        <f>IF(OR(E107=""),"",VLOOKUP(E107,[1]Arbejdstider!$B$4:$AE$78,4,))</f>
        <v>0</v>
      </c>
      <c r="I107" s="109">
        <f>IF(OR(E107=""),"",VLOOKUP(E107,[1]Arbejdstider!$B$4:$AE$78,5,))</f>
        <v>0</v>
      </c>
      <c r="J107" s="110">
        <f>IF(OR(E107=""),"",VLOOKUP(E107,[1]Arbejdstider!$B$4:$AE$78,6,))</f>
        <v>0</v>
      </c>
      <c r="K107" s="110">
        <f>IF(OR(E107=""),"",VLOOKUP(E107,[1]Arbejdstider!$B$4:$AE$78,7,))</f>
        <v>0</v>
      </c>
      <c r="L107" s="111">
        <f>IF(OR(E107=""),"",VLOOKUP(E107,[1]Arbejdstider!$B$3:$AE$78,10,))</f>
        <v>0</v>
      </c>
      <c r="M107" s="111">
        <f>IF(OR(E107=""),"",VLOOKUP(E107,[1]Arbejdstider!$B$4:$AE$78,11,))</f>
        <v>0</v>
      </c>
      <c r="N107" s="109">
        <f>IF(OR(E107=""),"",VLOOKUP(E107,[1]Arbejdstider!$B$4:$AE$78,14,))</f>
        <v>0</v>
      </c>
      <c r="O107" s="109">
        <f>IF(OR(E107=""),"",VLOOKUP(E107,[1]Arbejdstider!$B$4:$AE$78,15,))</f>
        <v>0</v>
      </c>
      <c r="P107" s="109">
        <f>IF(OR(E107=""),"",VLOOKUP(E107,[1]Arbejdstider!$B$4:$AE$78,12,))</f>
        <v>0</v>
      </c>
      <c r="Q107" s="109">
        <f>IF(OR(E107=""),"",VLOOKUP(E107,[1]Arbejdstider!$B$4:$AE$78,13,))</f>
        <v>0</v>
      </c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>
        <f>IF(OR(E107=""),"",VLOOKUP(E107,[1]Arbejdstider!$B$4:$AE$78,16,))</f>
        <v>0</v>
      </c>
      <c r="AC107" s="112">
        <f>IF(OR(E107=""),"",VLOOKUP(E107,[1]Arbejdstider!$B$4:$AE$78,17,))</f>
        <v>0</v>
      </c>
      <c r="AD107" s="112">
        <f>IF(OR(E107=""),"",VLOOKUP(E107,[1]Arbejdstider!$B$4:$AE$78,18,))</f>
        <v>0</v>
      </c>
      <c r="AE107" s="112">
        <f>IF(OR(E107=""),"",VLOOKUP(E107,[1]Arbejdstider!$B$4:$AE$78,19,))</f>
        <v>0</v>
      </c>
      <c r="AF107" s="113">
        <f>IF(OR(E107=""),"",VLOOKUP(E107,[1]Arbejdstider!$B$4:$AE$78,20,))</f>
        <v>1</v>
      </c>
      <c r="AG107" s="109">
        <f>IF(OR(E107=""),"",VLOOKUP(E107,[1]Arbejdstider!$B$4:$AE$78,21,))</f>
        <v>0.375</v>
      </c>
      <c r="AH107" s="109">
        <f>IF(OR(E107=""),"",VLOOKUP(E107,[1]Arbejdstider!$B$4:$AE$78,22,))</f>
        <v>0.70833333333333337</v>
      </c>
      <c r="AI107" s="109">
        <f>IF(OR(E107=""),"",VLOOKUP(E107,[1]Arbejdstider!$B$4:$AE$78,23,))</f>
        <v>1</v>
      </c>
      <c r="AJ107" s="114">
        <f>IF(OR(E107=""),"",VLOOKUP(E107,[1]Arbejdstider!$B$4:$AE$78,20,))</f>
        <v>1</v>
      </c>
      <c r="AK107" s="110">
        <f>IF(OR(E107=""),"",VLOOKUP(E107,[1]Arbejdstider!$B$4:$AE$78,21,))</f>
        <v>0.375</v>
      </c>
      <c r="AL107" s="115"/>
      <c r="AM107" s="115"/>
      <c r="AN107" s="115"/>
      <c r="AO107" s="115"/>
      <c r="AP107" s="115"/>
      <c r="AQ107" s="115"/>
      <c r="AR107" s="116"/>
      <c r="AS107" s="117"/>
      <c r="AT107" s="118">
        <f>IF(OR(E107=""),"",VLOOKUP(E107,[1]Arbejdstider!$B$4:$AE$78,24,))</f>
        <v>0.375</v>
      </c>
      <c r="AU107" s="113">
        <f>IF(OR(E107=""),"",VLOOKUP(E107,[1]Arbejdstider!$B$4:$AE$78,22,))</f>
        <v>0.70833333333333337</v>
      </c>
      <c r="AV107" s="113">
        <f>IF(OR(E107=""),"",VLOOKUP(E107,[1]Arbejdstider!$B$4:$AE$78,23,))</f>
        <v>1</v>
      </c>
      <c r="AW107" s="119">
        <f t="shared" si="19"/>
        <v>0.33333333333333331</v>
      </c>
      <c r="AX107" s="120">
        <f>IF(OR($F107="",$G107=""),0,((IF($G107-MAX($F107,([1]Arbejdstider!$C$84/24))+($G107&lt;$F107)&lt;0,0,$G107-MAX($F107,([1]Arbejdstider!$C$84/24))+($G107&lt;$F107)))*24)-((IF(($G107-MAX($F107,([1]Arbejdstider!$D$84/24))+($G107&lt;$F107))&lt;0,0,($G107-MAX($F107,([1]Arbejdstider!$D$84/24))+($G107&lt;$F107)))))*24)</f>
        <v>8</v>
      </c>
      <c r="AY107" s="122">
        <f>IF(OR($F107="",$G107=""),0,((IF($G107-MAX($F107,([1]Arbejdstider!$C$85/24))+($G107&lt;$F107)&lt;0,0,$G107-MAX($F107,([1]Arbejdstider!$C$85/24))+($G107&lt;$F107)))*24)-((IF(($G107-MAX($F107,([1]Arbejdstider!$D$85/24))+($G107&lt;$F107))&lt;0,0,($G107-MAX($F107,([1]Arbejdstider!$D$85/24))+($G107&lt;$F107)))))*24)-IF(OR($AR107="",$AS107=""),0,((IF($AS107-MAX($AR107,([1]Arbejdstider!$C$85/24))+($AS107&lt;$AR107)&lt;0,0,$AS107-MAX($AR107,([1]Arbejdstider!$C$85/24))+($AS107&lt;$AR107)))*24)-((IF(($AS107-MAX($AR107,([1]Arbejdstider!$D$85/24))+($AS107&lt;$AR107))&lt;0,0,($AS107-MAX($AR107,([1]Arbejdstider!$D$85/24))+($AS107&lt;$AR107)))))*24)</f>
        <v>0</v>
      </c>
      <c r="AZ107" s="122">
        <f>IFERROR(CEILING(IF(E107="","",IF(OR($F107=0,$G107=0),0,($G107&lt;=$F107)*(1-([1]Arbejdstider!$C$86/24)+([1]Arbejdstider!$D$86/24))*24+(MIN(([1]Arbejdstider!$D$86/24),$G107)-MIN(([1]Arbejdstider!$D$86/24),$F107)+MAX(([1]Arbejdstider!$C$86/24),$G107)-MAX(([1]Arbejdstider!$C$86/24),$F107))*24)-IF(OR($AR107=0,$AS107=0),0,($AS107&lt;=$AR107)*(1-([1]Arbejdstider!$C$86/24)+([1]Arbejdstider!$D$86/24))*24+(MIN(([1]Arbejdstider!$D$86/24),$AS107)-MIN(([1]Arbejdstider!$D$86/24),$AR107)+MAX(([1]Arbejdstider!$C$86/24),$AS107)-MAX(([1]Arbejdstider!$C$86/24),$AR107))*24)+IF(OR($H107=0,$I107=0),0,($I107&lt;=$H107)*(1-([1]Arbejdstider!$C$86/24)+([1]Arbejdstider!$D$86/24))*24+(MIN(([1]Arbejdstider!$D$86/24),$I107)-MIN(([1]Arbejdstider!$D$86/24),$H107)+MAX(([1]Arbejdstider!$C$86/24),$G107)-MAX(([1]Arbejdstider!$C$86/24),$H107))*24)),0.5),"")</f>
        <v>0</v>
      </c>
      <c r="BA107" s="122">
        <f t="shared" si="20"/>
        <v>0</v>
      </c>
      <c r="BB107" s="122">
        <f t="shared" si="21"/>
        <v>0</v>
      </c>
      <c r="BC107" s="122">
        <f t="shared" si="22"/>
        <v>0</v>
      </c>
      <c r="BD107" s="123"/>
      <c r="BE107" s="124"/>
      <c r="BF107" s="122">
        <f t="shared" si="23"/>
        <v>0</v>
      </c>
      <c r="BG107" s="122">
        <f t="shared" si="31"/>
        <v>0</v>
      </c>
      <c r="BH107" s="122">
        <f t="shared" si="24"/>
        <v>0</v>
      </c>
      <c r="BI107" s="121">
        <f t="shared" si="25"/>
        <v>0</v>
      </c>
      <c r="BJ107" s="122">
        <f t="shared" si="26"/>
        <v>0</v>
      </c>
      <c r="BK107" s="122">
        <f t="shared" si="35"/>
        <v>0</v>
      </c>
      <c r="BL107" s="121">
        <f t="shared" si="32"/>
        <v>0</v>
      </c>
      <c r="BM107" s="121">
        <f t="shared" si="28"/>
        <v>0</v>
      </c>
      <c r="BN107" s="121"/>
      <c r="BO107" s="136"/>
      <c r="BP107" s="137">
        <f>IF(OR(F107=0,G107=0),0,IF(AND(WEEKDAY(C107,2)=5,G107&lt;F107,G107&gt;(6/24)),(G107-MAX(F107,(6/24))+(F107&gt;G107))*24-7,IF(WEEKDAY(C107,2)=6,(G107-MAX(F107,(6/24))+(F107&gt;G107))*24,IF(WEEKDAY(C107,2)=7,IF(F107&gt;G107,([1]Arbejdstider!H$87-F107)*24,IF(F107&lt;G107,(G107-F107)*24)),0))))</f>
        <v>0</v>
      </c>
      <c r="BQ107" s="137">
        <f>IF(OR(H107=0,I107=0),0,IF(AND(WEEKDAY(C107,2)=5,I107&lt;H107,I107&gt;(6/24)),(I107-MAX(H107,(6/24))+(H107&gt;I107))*24-7,IF(WEEKDAY(C107,2)=6,(I107-MAX(H107,(6/24))+(H107&gt;I107))*24,IF(WEEKDAY(C107,2)=7,IF(H107&gt;I107,([1]Arbejdstider!H$87-H107)*24,IF(H107&lt;I107,(I107-H107)*24)),""))))</f>
        <v>0</v>
      </c>
      <c r="BR107" s="137"/>
      <c r="BS107" s="137"/>
      <c r="BT107" s="138"/>
      <c r="BU107" s="128">
        <f t="shared" si="29"/>
        <v>0</v>
      </c>
      <c r="BV107" s="129" t="str">
        <f t="shared" si="30"/>
        <v>Torsdag</v>
      </c>
      <c r="CF107" s="140"/>
      <c r="CG107" s="140"/>
      <c r="CP107" s="141"/>
    </row>
    <row r="108" spans="2:94" s="139" customFormat="1" x14ac:dyDescent="0.2">
      <c r="B108" s="133"/>
      <c r="C108" s="134">
        <f t="shared" si="33"/>
        <v>43539</v>
      </c>
      <c r="D108" s="134" t="str">
        <f t="shared" si="34"/>
        <v>Fredag</v>
      </c>
      <c r="E108" s="135" t="s">
        <v>55</v>
      </c>
      <c r="F108" s="109">
        <f>IF(OR(E108=""),"",VLOOKUP(E108,[1]Arbejdstider!$B$4:$AE$78,2,))</f>
        <v>0.375</v>
      </c>
      <c r="G108" s="109">
        <f>IF(OR(E108=""),"",VLOOKUP(E108,[1]Arbejdstider!$B$4:$AE$78,3,))</f>
        <v>0.70833333333333337</v>
      </c>
      <c r="H108" s="109">
        <f>IF(OR(E108=""),"",VLOOKUP(E108,[1]Arbejdstider!$B$4:$AE$78,4,))</f>
        <v>0</v>
      </c>
      <c r="I108" s="109">
        <f>IF(OR(E108=""),"",VLOOKUP(E108,[1]Arbejdstider!$B$4:$AE$78,5,))</f>
        <v>0</v>
      </c>
      <c r="J108" s="110">
        <f>IF(OR(E108=""),"",VLOOKUP(E108,[1]Arbejdstider!$B$4:$AE$78,6,))</f>
        <v>0</v>
      </c>
      <c r="K108" s="110">
        <f>IF(OR(E108=""),"",VLOOKUP(E108,[1]Arbejdstider!$B$4:$AE$78,7,))</f>
        <v>0</v>
      </c>
      <c r="L108" s="111">
        <f>IF(OR(E108=""),"",VLOOKUP(E108,[1]Arbejdstider!$B$3:$AE$78,10,))</f>
        <v>0</v>
      </c>
      <c r="M108" s="111">
        <f>IF(OR(E108=""),"",VLOOKUP(E108,[1]Arbejdstider!$B$4:$AE$78,11,))</f>
        <v>0</v>
      </c>
      <c r="N108" s="109">
        <f>IF(OR(E108=""),"",VLOOKUP(E108,[1]Arbejdstider!$B$4:$AE$78,14,))</f>
        <v>0</v>
      </c>
      <c r="O108" s="109">
        <f>IF(OR(E108=""),"",VLOOKUP(E108,[1]Arbejdstider!$B$4:$AE$78,15,))</f>
        <v>0</v>
      </c>
      <c r="P108" s="109">
        <f>IF(OR(E108=""),"",VLOOKUP(E108,[1]Arbejdstider!$B$4:$AE$78,12,))</f>
        <v>0</v>
      </c>
      <c r="Q108" s="109">
        <f>IF(OR(E108=""),"",VLOOKUP(E108,[1]Arbejdstider!$B$4:$AE$78,13,))</f>
        <v>0</v>
      </c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>
        <f>IF(OR(E108=""),"",VLOOKUP(E108,[1]Arbejdstider!$B$4:$AE$78,16,))</f>
        <v>0</v>
      </c>
      <c r="AC108" s="112">
        <f>IF(OR(E108=""),"",VLOOKUP(E108,[1]Arbejdstider!$B$4:$AE$78,17,))</f>
        <v>0</v>
      </c>
      <c r="AD108" s="112">
        <f>IF(OR(E108=""),"",VLOOKUP(E108,[1]Arbejdstider!$B$4:$AE$78,18,))</f>
        <v>0</v>
      </c>
      <c r="AE108" s="112">
        <f>IF(OR(E108=""),"",VLOOKUP(E108,[1]Arbejdstider!$B$4:$AE$78,19,))</f>
        <v>0</v>
      </c>
      <c r="AF108" s="113">
        <f>IF(OR(E108=""),"",VLOOKUP(E108,[1]Arbejdstider!$B$4:$AE$78,20,))</f>
        <v>1</v>
      </c>
      <c r="AG108" s="109">
        <f>IF(OR(E108=""),"",VLOOKUP(E108,[1]Arbejdstider!$B$4:$AE$78,21,))</f>
        <v>0.375</v>
      </c>
      <c r="AH108" s="109">
        <f>IF(OR(E108=""),"",VLOOKUP(E108,[1]Arbejdstider!$B$4:$AE$78,22,))</f>
        <v>0.70833333333333337</v>
      </c>
      <c r="AI108" s="109">
        <f>IF(OR(E108=""),"",VLOOKUP(E108,[1]Arbejdstider!$B$4:$AE$78,23,))</f>
        <v>1</v>
      </c>
      <c r="AJ108" s="114">
        <f>IF(OR(E108=""),"",VLOOKUP(E108,[1]Arbejdstider!$B$4:$AE$78,20,))</f>
        <v>1</v>
      </c>
      <c r="AK108" s="110">
        <f>IF(OR(E108=""),"",VLOOKUP(E108,[1]Arbejdstider!$B$4:$AE$78,21,))</f>
        <v>0.375</v>
      </c>
      <c r="AL108" s="115"/>
      <c r="AM108" s="115"/>
      <c r="AN108" s="115"/>
      <c r="AO108" s="115"/>
      <c r="AP108" s="115"/>
      <c r="AQ108" s="115"/>
      <c r="AR108" s="116"/>
      <c r="AS108" s="117"/>
      <c r="AT108" s="118">
        <f>IF(OR(E108=""),"",VLOOKUP(E108,[1]Arbejdstider!$B$4:$AE$78,24,))</f>
        <v>0.375</v>
      </c>
      <c r="AU108" s="113">
        <f>IF(OR(E108=""),"",VLOOKUP(E108,[1]Arbejdstider!$B$4:$AE$78,22,))</f>
        <v>0.70833333333333337</v>
      </c>
      <c r="AV108" s="113">
        <f>IF(OR(E108=""),"",VLOOKUP(E108,[1]Arbejdstider!$B$4:$AE$78,23,))</f>
        <v>1</v>
      </c>
      <c r="AW108" s="119">
        <f t="shared" si="19"/>
        <v>0.33333333333333331</v>
      </c>
      <c r="AX108" s="120">
        <f>IF(OR($F108="",$G108=""),0,((IF($G108-MAX($F108,([1]Arbejdstider!$C$84/24))+($G108&lt;$F108)&lt;0,0,$G108-MAX($F108,([1]Arbejdstider!$C$84/24))+($G108&lt;$F108)))*24)-((IF(($G108-MAX($F108,([1]Arbejdstider!$D$84/24))+($G108&lt;$F108))&lt;0,0,($G108-MAX($F108,([1]Arbejdstider!$D$84/24))+($G108&lt;$F108)))))*24)</f>
        <v>8</v>
      </c>
      <c r="AY108" s="122">
        <f>IF(OR($F108="",$G108=""),0,((IF($G108-MAX($F108,([1]Arbejdstider!$C$85/24))+($G108&lt;$F108)&lt;0,0,$G108-MAX($F108,([1]Arbejdstider!$C$85/24))+($G108&lt;$F108)))*24)-((IF(($G108-MAX($F108,([1]Arbejdstider!$D$85/24))+($G108&lt;$F108))&lt;0,0,($G108-MAX($F108,([1]Arbejdstider!$D$85/24))+($G108&lt;$F108)))))*24)-IF(OR($AR108="",$AS108=""),0,((IF($AS108-MAX($AR108,([1]Arbejdstider!$C$85/24))+($AS108&lt;$AR108)&lt;0,0,$AS108-MAX($AR108,([1]Arbejdstider!$C$85/24))+($AS108&lt;$AR108)))*24)-((IF(($AS108-MAX($AR108,([1]Arbejdstider!$D$85/24))+($AS108&lt;$AR108))&lt;0,0,($AS108-MAX($AR108,([1]Arbejdstider!$D$85/24))+($AS108&lt;$AR108)))))*24)</f>
        <v>0</v>
      </c>
      <c r="AZ108" s="122">
        <f>IFERROR(CEILING(IF(E108="","",IF(OR($F108=0,$G108=0),0,($G108&lt;=$F108)*(1-([1]Arbejdstider!$C$86/24)+([1]Arbejdstider!$D$86/24))*24+(MIN(([1]Arbejdstider!$D$86/24),$G108)-MIN(([1]Arbejdstider!$D$86/24),$F108)+MAX(([1]Arbejdstider!$C$86/24),$G108)-MAX(([1]Arbejdstider!$C$86/24),$F108))*24)-IF(OR($AR108=0,$AS108=0),0,($AS108&lt;=$AR108)*(1-([1]Arbejdstider!$C$86/24)+([1]Arbejdstider!$D$86/24))*24+(MIN(([1]Arbejdstider!$D$86/24),$AS108)-MIN(([1]Arbejdstider!$D$86/24),$AR108)+MAX(([1]Arbejdstider!$C$86/24),$AS108)-MAX(([1]Arbejdstider!$C$86/24),$AR108))*24)+IF(OR($H108=0,$I108=0),0,($I108&lt;=$H108)*(1-([1]Arbejdstider!$C$86/24)+([1]Arbejdstider!$D$86/24))*24+(MIN(([1]Arbejdstider!$D$86/24),$I108)-MIN(([1]Arbejdstider!$D$86/24),$H108)+MAX(([1]Arbejdstider!$C$86/24),$G108)-MAX(([1]Arbejdstider!$C$86/24),$H108))*24)),0.5),"")</f>
        <v>0</v>
      </c>
      <c r="BA108" s="122">
        <f t="shared" si="20"/>
        <v>0</v>
      </c>
      <c r="BB108" s="122">
        <f t="shared" si="21"/>
        <v>0</v>
      </c>
      <c r="BC108" s="122">
        <f t="shared" si="22"/>
        <v>0</v>
      </c>
      <c r="BD108" s="123"/>
      <c r="BE108" s="124"/>
      <c r="BF108" s="122">
        <f t="shared" si="23"/>
        <v>0</v>
      </c>
      <c r="BG108" s="122">
        <f t="shared" si="31"/>
        <v>0</v>
      </c>
      <c r="BH108" s="122">
        <f t="shared" si="24"/>
        <v>0</v>
      </c>
      <c r="BI108" s="121">
        <f t="shared" si="25"/>
        <v>0</v>
      </c>
      <c r="BJ108" s="122">
        <f t="shared" si="26"/>
        <v>0</v>
      </c>
      <c r="BK108" s="122">
        <f t="shared" si="35"/>
        <v>0</v>
      </c>
      <c r="BL108" s="121">
        <f t="shared" si="32"/>
        <v>0</v>
      </c>
      <c r="BM108" s="121">
        <f t="shared" si="28"/>
        <v>0</v>
      </c>
      <c r="BN108" s="121"/>
      <c r="BO108" s="136"/>
      <c r="BP108" s="137">
        <f>IF(OR(F108=0,G108=0),0,IF(AND(WEEKDAY(C108,2)=5,G108&lt;F108,G108&gt;(6/24)),(G108-MAX(F108,(6/24))+(F108&gt;G108))*24-7,IF(WEEKDAY(C108,2)=6,(G108-MAX(F108,(6/24))+(F108&gt;G108))*24,IF(WEEKDAY(C108,2)=7,IF(F108&gt;G108,([1]Arbejdstider!H$87-F108)*24,IF(F108&lt;G108,(G108-F108)*24)),0))))</f>
        <v>0</v>
      </c>
      <c r="BQ108" s="137">
        <f>IF(OR(H108=0,I108=0),0,IF(AND(WEEKDAY(C108,2)=5,I108&lt;H108,I108&gt;(6/24)),(I108-MAX(H108,(6/24))+(H108&gt;I108))*24-7,IF(WEEKDAY(C108,2)=6,(I108-MAX(H108,(6/24))+(H108&gt;I108))*24,IF(WEEKDAY(C108,2)=7,IF(H108&gt;I108,([1]Arbejdstider!H$87-H108)*24,IF(H108&lt;I108,(I108-H108)*24)),""))))</f>
        <v>0</v>
      </c>
      <c r="BR108" s="137"/>
      <c r="BS108" s="137"/>
      <c r="BT108" s="138"/>
      <c r="BU108" s="128">
        <f t="shared" si="29"/>
        <v>0</v>
      </c>
      <c r="BV108" s="129" t="str">
        <f t="shared" si="30"/>
        <v>Fredag</v>
      </c>
      <c r="CF108" s="140"/>
      <c r="CG108" s="140"/>
      <c r="CP108" s="141"/>
    </row>
    <row r="109" spans="2:94" s="139" customFormat="1" x14ac:dyDescent="0.2">
      <c r="B109" s="133"/>
      <c r="C109" s="134">
        <f t="shared" si="33"/>
        <v>43540</v>
      </c>
      <c r="D109" s="134" t="str">
        <f t="shared" si="34"/>
        <v>Lørdag</v>
      </c>
      <c r="E109" s="135" t="s">
        <v>52</v>
      </c>
      <c r="F109" s="109">
        <f>IF(OR(E109=""),"",VLOOKUP(E109,[1]Arbejdstider!$B$4:$AE$78,2,))</f>
        <v>0.29166666666666669</v>
      </c>
      <c r="G109" s="109">
        <f>IF(OR(E109=""),"",VLOOKUP(E109,[1]Arbejdstider!$B$4:$AE$78,3,))</f>
        <v>0.63541666666666663</v>
      </c>
      <c r="H109" s="109">
        <f>IF(OR(E109=""),"",VLOOKUP(E109,[1]Arbejdstider!$B$4:$AE$78,4,))</f>
        <v>0</v>
      </c>
      <c r="I109" s="109">
        <f>IF(OR(E109=""),"",VLOOKUP(E109,[1]Arbejdstider!$B$4:$AE$78,5,))</f>
        <v>0</v>
      </c>
      <c r="J109" s="110">
        <f>IF(OR(E109=""),"",VLOOKUP(E109,[1]Arbejdstider!$B$4:$AE$78,6,))</f>
        <v>0</v>
      </c>
      <c r="K109" s="110">
        <f>IF(OR(E109=""),"",VLOOKUP(E109,[1]Arbejdstider!$B$4:$AE$78,7,))</f>
        <v>0</v>
      </c>
      <c r="L109" s="111">
        <f>IF(OR(E109=""),"",VLOOKUP(E109,[1]Arbejdstider!$B$3:$AE$78,10,))</f>
        <v>0</v>
      </c>
      <c r="M109" s="111">
        <f>IF(OR(E109=""),"",VLOOKUP(E109,[1]Arbejdstider!$B$4:$AE$78,11,))</f>
        <v>0</v>
      </c>
      <c r="N109" s="109">
        <f>IF(OR(E109=""),"",VLOOKUP(E109,[1]Arbejdstider!$B$4:$AE$78,14,))</f>
        <v>0</v>
      </c>
      <c r="O109" s="109">
        <f>IF(OR(E109=""),"",VLOOKUP(E109,[1]Arbejdstider!$B$4:$AE$78,15,))</f>
        <v>0</v>
      </c>
      <c r="P109" s="109">
        <f>IF(OR(E109=""),"",VLOOKUP(E109,[1]Arbejdstider!$B$4:$AE$78,12,))</f>
        <v>0</v>
      </c>
      <c r="Q109" s="109">
        <f>IF(OR(E109=""),"",VLOOKUP(E109,[1]Arbejdstider!$B$4:$AE$78,13,))</f>
        <v>0</v>
      </c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>
        <f>IF(OR(E109=""),"",VLOOKUP(E109,[1]Arbejdstider!$B$4:$AE$78,16,))</f>
        <v>0</v>
      </c>
      <c r="AC109" s="112">
        <f>IF(OR(E109=""),"",VLOOKUP(E109,[1]Arbejdstider!$B$4:$AE$78,17,))</f>
        <v>0</v>
      </c>
      <c r="AD109" s="112">
        <f>IF(OR(E109=""),"",VLOOKUP(E109,[1]Arbejdstider!$B$4:$AE$78,18,))</f>
        <v>0</v>
      </c>
      <c r="AE109" s="112">
        <f>IF(OR(E109=""),"",VLOOKUP(E109,[1]Arbejdstider!$B$4:$AE$78,19,))</f>
        <v>0</v>
      </c>
      <c r="AF109" s="113">
        <f>IF(OR(E109=""),"",VLOOKUP(E109,[1]Arbejdstider!$B$4:$AE$78,20,))</f>
        <v>1</v>
      </c>
      <c r="AG109" s="109">
        <f>IF(OR(E109=""),"",VLOOKUP(E109,[1]Arbejdstider!$B$4:$AE$78,21,))</f>
        <v>0.29166666666666669</v>
      </c>
      <c r="AH109" s="109">
        <f>IF(OR(E109=""),"",VLOOKUP(E109,[1]Arbejdstider!$B$4:$AE$78,22,))</f>
        <v>0.63541666666666663</v>
      </c>
      <c r="AI109" s="109">
        <f>IF(OR(E109=""),"",VLOOKUP(E109,[1]Arbejdstider!$B$4:$AE$78,23,))</f>
        <v>1</v>
      </c>
      <c r="AJ109" s="114">
        <f>IF(OR(E109=""),"",VLOOKUP(E109,[1]Arbejdstider!$B$4:$AE$78,20,))</f>
        <v>1</v>
      </c>
      <c r="AK109" s="110">
        <f>IF(OR(E109=""),"",VLOOKUP(E109,[1]Arbejdstider!$B$4:$AE$78,21,))</f>
        <v>0.29166666666666669</v>
      </c>
      <c r="AL109" s="115"/>
      <c r="AM109" s="115"/>
      <c r="AN109" s="115"/>
      <c r="AO109" s="115"/>
      <c r="AP109" s="115"/>
      <c r="AQ109" s="115"/>
      <c r="AR109" s="116"/>
      <c r="AS109" s="117"/>
      <c r="AT109" s="118">
        <f>IF(OR(E109=""),"",VLOOKUP(E109,[1]Arbejdstider!$B$4:$AE$78,24,))</f>
        <v>0.29166666666666674</v>
      </c>
      <c r="AU109" s="113">
        <f>IF(OR(E109=""),"",VLOOKUP(E109,[1]Arbejdstider!$B$4:$AE$78,22,))</f>
        <v>0.63541666666666663</v>
      </c>
      <c r="AV109" s="113">
        <f>IF(OR(E109=""),"",VLOOKUP(E109,[1]Arbejdstider!$B$4:$AE$78,23,))</f>
        <v>1</v>
      </c>
      <c r="AW109" s="119">
        <f t="shared" si="19"/>
        <v>0.34375</v>
      </c>
      <c r="AX109" s="120">
        <f>IF(OR($F109="",$G109=""),0,((IF($G109-MAX($F109,([1]Arbejdstider!$C$84/24))+($G109&lt;$F109)&lt;0,0,$G109-MAX($F109,([1]Arbejdstider!$C$84/24))+($G109&lt;$F109)))*24)-((IF(($G109-MAX($F109,([1]Arbejdstider!$D$84/24))+($G109&lt;$F109))&lt;0,0,($G109-MAX($F109,([1]Arbejdstider!$D$84/24))+($G109&lt;$F109)))))*24)</f>
        <v>8.2499999999999982</v>
      </c>
      <c r="AY109" s="122">
        <f>IF(OR($F109="",$G109=""),0,((IF($G109-MAX($F109,([1]Arbejdstider!$C$85/24))+($G109&lt;$F109)&lt;0,0,$G109-MAX($F109,([1]Arbejdstider!$C$85/24))+($G109&lt;$F109)))*24)-((IF(($G109-MAX($F109,([1]Arbejdstider!$D$85/24))+($G109&lt;$F109))&lt;0,0,($G109-MAX($F109,([1]Arbejdstider!$D$85/24))+($G109&lt;$F109)))))*24)-IF(OR($AR109="",$AS109=""),0,((IF($AS109-MAX($AR109,([1]Arbejdstider!$C$85/24))+($AS109&lt;$AR109)&lt;0,0,$AS109-MAX($AR109,([1]Arbejdstider!$C$85/24))+($AS109&lt;$AR109)))*24)-((IF(($AS109-MAX($AR109,([1]Arbejdstider!$D$85/24))+($AS109&lt;$AR109))&lt;0,0,($AS109-MAX($AR109,([1]Arbejdstider!$D$85/24))+($AS109&lt;$AR109)))))*24)</f>
        <v>0</v>
      </c>
      <c r="AZ109" s="122">
        <f>IFERROR(CEILING(IF(E109="","",IF(OR($F109=0,$G109=0),0,($G109&lt;=$F109)*(1-([1]Arbejdstider!$C$86/24)+([1]Arbejdstider!$D$86/24))*24+(MIN(([1]Arbejdstider!$D$86/24),$G109)-MIN(([1]Arbejdstider!$D$86/24),$F109)+MAX(([1]Arbejdstider!$C$86/24),$G109)-MAX(([1]Arbejdstider!$C$86/24),$F109))*24)-IF(OR($AR109=0,$AS109=0),0,($AS109&lt;=$AR109)*(1-([1]Arbejdstider!$C$86/24)+([1]Arbejdstider!$D$86/24))*24+(MIN(([1]Arbejdstider!$D$86/24),$AS109)-MIN(([1]Arbejdstider!$D$86/24),$AR109)+MAX(([1]Arbejdstider!$C$86/24),$AS109)-MAX(([1]Arbejdstider!$C$86/24),$AR109))*24)+IF(OR($H109=0,$I109=0),0,($I109&lt;=$H109)*(1-([1]Arbejdstider!$C$86/24)+([1]Arbejdstider!$D$86/24))*24+(MIN(([1]Arbejdstider!$D$86/24),$I109)-MIN(([1]Arbejdstider!$D$86/24),$H109)+MAX(([1]Arbejdstider!$C$86/24),$G109)-MAX(([1]Arbejdstider!$C$86/24),$H109))*24)),0.5),"")</f>
        <v>0</v>
      </c>
      <c r="BA109" s="122">
        <f t="shared" si="20"/>
        <v>0</v>
      </c>
      <c r="BB109" s="122">
        <f t="shared" si="21"/>
        <v>0</v>
      </c>
      <c r="BC109" s="122">
        <f t="shared" si="22"/>
        <v>0</v>
      </c>
      <c r="BD109" s="123"/>
      <c r="BE109" s="124"/>
      <c r="BF109" s="122">
        <f t="shared" si="23"/>
        <v>0</v>
      </c>
      <c r="BG109" s="122">
        <f t="shared" si="31"/>
        <v>8.5</v>
      </c>
      <c r="BH109" s="122">
        <f t="shared" si="24"/>
        <v>0</v>
      </c>
      <c r="BI109" s="121">
        <f t="shared" si="25"/>
        <v>0</v>
      </c>
      <c r="BJ109" s="122">
        <f t="shared" si="26"/>
        <v>0</v>
      </c>
      <c r="BK109" s="122">
        <f t="shared" si="35"/>
        <v>0</v>
      </c>
      <c r="BL109" s="121">
        <f t="shared" si="32"/>
        <v>0</v>
      </c>
      <c r="BM109" s="121">
        <f t="shared" si="28"/>
        <v>0</v>
      </c>
      <c r="BN109" s="121"/>
      <c r="BO109" s="136"/>
      <c r="BP109" s="137">
        <f>IF(OR(F109=0,G109=0),0,IF(AND(WEEKDAY(C109,2)=5,G109&lt;F109,G109&gt;(6/24)),(G109-MAX(F109,(6/24))+(F109&gt;G109))*24-7,IF(WEEKDAY(C109,2)=6,(G109-MAX(F109,(6/24))+(F109&gt;G109))*24,IF(WEEKDAY(C109,2)=7,IF(F109&gt;G109,([1]Arbejdstider!H$87-F109)*24,IF(F109&lt;G109,(G109-F109)*24)),0))))</f>
        <v>8.2499999999999982</v>
      </c>
      <c r="BQ109" s="137">
        <f>IF(OR(H109=0,I109=0),0,IF(AND(WEEKDAY(C109,2)=5,I109&lt;H109,I109&gt;(6/24)),(I109-MAX(H109,(6/24))+(H109&gt;I109))*24-7,IF(WEEKDAY(C109,2)=6,(I109-MAX(H109,(6/24))+(H109&gt;I109))*24,IF(WEEKDAY(C109,2)=7,IF(H109&gt;I109,([1]Arbejdstider!H$87-H109)*24,IF(H109&lt;I109,(I109-H109)*24)),""))))</f>
        <v>0</v>
      </c>
      <c r="BR109" s="137"/>
      <c r="BS109" s="137"/>
      <c r="BT109" s="138"/>
      <c r="BU109" s="128">
        <f t="shared" si="29"/>
        <v>0</v>
      </c>
      <c r="BV109" s="129" t="str">
        <f t="shared" si="30"/>
        <v>Lørdag</v>
      </c>
      <c r="CF109" s="140"/>
      <c r="CG109" s="140"/>
      <c r="CP109" s="141"/>
    </row>
    <row r="110" spans="2:94" s="139" customFormat="1" x14ac:dyDescent="0.2">
      <c r="B110" s="133"/>
      <c r="C110" s="134">
        <f t="shared" si="33"/>
        <v>43541</v>
      </c>
      <c r="D110" s="134" t="str">
        <f t="shared" si="34"/>
        <v>Søndag</v>
      </c>
      <c r="E110" s="135" t="s">
        <v>46</v>
      </c>
      <c r="F110" s="109">
        <f>IF(OR(E110=""),"",VLOOKUP(E110,[1]Arbejdstider!$B$4:$AE$78,2,))</f>
        <v>0</v>
      </c>
      <c r="G110" s="109">
        <f>IF(OR(E110=""),"",VLOOKUP(E110,[1]Arbejdstider!$B$4:$AE$78,3,))</f>
        <v>0</v>
      </c>
      <c r="H110" s="109">
        <f>IF(OR(E110=""),"",VLOOKUP(E110,[1]Arbejdstider!$B$4:$AE$78,4,))</f>
        <v>0</v>
      </c>
      <c r="I110" s="109">
        <f>IF(OR(E110=""),"",VLOOKUP(E110,[1]Arbejdstider!$B$4:$AE$78,5,))</f>
        <v>0</v>
      </c>
      <c r="J110" s="110">
        <f>IF(OR(E110=""),"",VLOOKUP(E110,[1]Arbejdstider!$B$4:$AE$78,6,))</f>
        <v>0</v>
      </c>
      <c r="K110" s="110">
        <f>IF(OR(E110=""),"",VLOOKUP(E110,[1]Arbejdstider!$B$4:$AE$78,7,))</f>
        <v>0</v>
      </c>
      <c r="L110" s="111">
        <f>IF(OR(E110=""),"",VLOOKUP(E110,[1]Arbejdstider!$B$3:$AE$78,10,))</f>
        <v>0</v>
      </c>
      <c r="M110" s="111">
        <f>IF(OR(E110=""),"",VLOOKUP(E110,[1]Arbejdstider!$B$4:$AE$78,11,))</f>
        <v>0</v>
      </c>
      <c r="N110" s="109">
        <f>IF(OR(E110=""),"",VLOOKUP(E110,[1]Arbejdstider!$B$4:$AE$78,14,))</f>
        <v>0</v>
      </c>
      <c r="O110" s="109">
        <f>IF(OR(E110=""),"",VLOOKUP(E110,[1]Arbejdstider!$B$4:$AE$78,15,))</f>
        <v>0</v>
      </c>
      <c r="P110" s="109">
        <f>IF(OR(E110=""),"",VLOOKUP(E110,[1]Arbejdstider!$B$4:$AE$78,12,))</f>
        <v>0</v>
      </c>
      <c r="Q110" s="109">
        <f>IF(OR(E110=""),"",VLOOKUP(E110,[1]Arbejdstider!$B$4:$AE$78,13,))</f>
        <v>0</v>
      </c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>
        <f>IF(OR(E110=""),"",VLOOKUP(E110,[1]Arbejdstider!$B$4:$AE$78,16,))</f>
        <v>0</v>
      </c>
      <c r="AC110" s="112">
        <f>IF(OR(E110=""),"",VLOOKUP(E110,[1]Arbejdstider!$B$4:$AE$78,17,))</f>
        <v>0</v>
      </c>
      <c r="AD110" s="112">
        <f>IF(OR(E110=""),"",VLOOKUP(E110,[1]Arbejdstider!$B$4:$AE$78,18,))</f>
        <v>0</v>
      </c>
      <c r="AE110" s="112">
        <f>IF(OR(E110=""),"",VLOOKUP(E110,[1]Arbejdstider!$B$4:$AE$78,19,))</f>
        <v>0</v>
      </c>
      <c r="AF110" s="113">
        <f>IF(OR(E110=""),"",VLOOKUP(E110,[1]Arbejdstider!$B$4:$AE$78,20,))</f>
        <v>1</v>
      </c>
      <c r="AG110" s="109">
        <f>IF(OR(E110=""),"",VLOOKUP(E110,[1]Arbejdstider!$B$4:$AE$78,21,))</f>
        <v>1</v>
      </c>
      <c r="AH110" s="109">
        <f>IF(OR(E110=""),"",VLOOKUP(E110,[1]Arbejdstider!$B$4:$AE$78,22,))</f>
        <v>0</v>
      </c>
      <c r="AI110" s="109">
        <f>IF(OR(E110=""),"",VLOOKUP(E110,[1]Arbejdstider!$B$4:$AE$78,23,))</f>
        <v>0</v>
      </c>
      <c r="AJ110" s="114">
        <f>IF(OR(E110=""),"",VLOOKUP(E110,[1]Arbejdstider!$B$4:$AE$78,20,))</f>
        <v>1</v>
      </c>
      <c r="AK110" s="110">
        <f>IF(OR(E110=""),"",VLOOKUP(E110,[1]Arbejdstider!$B$4:$AE$78,21,))</f>
        <v>1</v>
      </c>
      <c r="AL110" s="115"/>
      <c r="AM110" s="115"/>
      <c r="AN110" s="115"/>
      <c r="AO110" s="115"/>
      <c r="AP110" s="115"/>
      <c r="AQ110" s="115"/>
      <c r="AR110" s="116"/>
      <c r="AS110" s="117"/>
      <c r="AT110" s="118">
        <f>IF(OR(E110=""),"",VLOOKUP(E110,[1]Arbejdstider!$B$4:$AE$78,24,))</f>
        <v>0</v>
      </c>
      <c r="AU110" s="113">
        <f>IF(OR(E110=""),"",VLOOKUP(E110,[1]Arbejdstider!$B$4:$AE$78,22,))</f>
        <v>0</v>
      </c>
      <c r="AV110" s="113">
        <f>IF(OR(E110=""),"",VLOOKUP(E110,[1]Arbejdstider!$B$4:$AE$78,23,))</f>
        <v>0</v>
      </c>
      <c r="AW110" s="119">
        <f t="shared" si="19"/>
        <v>0</v>
      </c>
      <c r="AX110" s="120">
        <f>IF(OR($F110="",$G110=""),0,((IF($G110-MAX($F110,([1]Arbejdstider!$C$84/24))+($G110&lt;$F110)&lt;0,0,$G110-MAX($F110,([1]Arbejdstider!$C$84/24))+($G110&lt;$F110)))*24)-((IF(($G110-MAX($F110,([1]Arbejdstider!$D$84/24))+($G110&lt;$F110))&lt;0,0,($G110-MAX($F110,([1]Arbejdstider!$D$84/24))+($G110&lt;$F110)))))*24)</f>
        <v>0</v>
      </c>
      <c r="AY110" s="122">
        <f>IF(OR($F110="",$G110=""),0,((IF($G110-MAX($F110,([1]Arbejdstider!$C$85/24))+($G110&lt;$F110)&lt;0,0,$G110-MAX($F110,([1]Arbejdstider!$C$85/24))+($G110&lt;$F110)))*24)-((IF(($G110-MAX($F110,([1]Arbejdstider!$D$85/24))+($G110&lt;$F110))&lt;0,0,($G110-MAX($F110,([1]Arbejdstider!$D$85/24))+($G110&lt;$F110)))))*24)-IF(OR($AR110="",$AS110=""),0,((IF($AS110-MAX($AR110,([1]Arbejdstider!$C$85/24))+($AS110&lt;$AR110)&lt;0,0,$AS110-MAX($AR110,([1]Arbejdstider!$C$85/24))+($AS110&lt;$AR110)))*24)-((IF(($AS110-MAX($AR110,([1]Arbejdstider!$D$85/24))+($AS110&lt;$AR110))&lt;0,0,($AS110-MAX($AR110,([1]Arbejdstider!$D$85/24))+($AS110&lt;$AR110)))))*24)</f>
        <v>0</v>
      </c>
      <c r="AZ110" s="122">
        <f>IFERROR(CEILING(IF(E110="","",IF(OR($F110=0,$G110=0),0,($G110&lt;=$F110)*(1-([1]Arbejdstider!$C$86/24)+([1]Arbejdstider!$D$86/24))*24+(MIN(([1]Arbejdstider!$D$86/24),$G110)-MIN(([1]Arbejdstider!$D$86/24),$F110)+MAX(([1]Arbejdstider!$C$86/24),$G110)-MAX(([1]Arbejdstider!$C$86/24),$F110))*24)-IF(OR($AR110=0,$AS110=0),0,($AS110&lt;=$AR110)*(1-([1]Arbejdstider!$C$86/24)+([1]Arbejdstider!$D$86/24))*24+(MIN(([1]Arbejdstider!$D$86/24),$AS110)-MIN(([1]Arbejdstider!$D$86/24),$AR110)+MAX(([1]Arbejdstider!$C$86/24),$AS110)-MAX(([1]Arbejdstider!$C$86/24),$AR110))*24)+IF(OR($H110=0,$I110=0),0,($I110&lt;=$H110)*(1-([1]Arbejdstider!$C$86/24)+([1]Arbejdstider!$D$86/24))*24+(MIN(([1]Arbejdstider!$D$86/24),$I110)-MIN(([1]Arbejdstider!$D$86/24),$H110)+MAX(([1]Arbejdstider!$C$86/24),$G110)-MAX(([1]Arbejdstider!$C$86/24),$H110))*24)),0.5),"")</f>
        <v>0</v>
      </c>
      <c r="BA110" s="122">
        <f t="shared" si="20"/>
        <v>0</v>
      </c>
      <c r="BB110" s="122">
        <f t="shared" si="21"/>
        <v>0</v>
      </c>
      <c r="BC110" s="122">
        <f t="shared" si="22"/>
        <v>0</v>
      </c>
      <c r="BD110" s="123"/>
      <c r="BE110" s="124"/>
      <c r="BF110" s="122">
        <f t="shared" si="23"/>
        <v>0</v>
      </c>
      <c r="BG110" s="122">
        <f t="shared" si="31"/>
        <v>0</v>
      </c>
      <c r="BH110" s="122">
        <f t="shared" si="24"/>
        <v>0</v>
      </c>
      <c r="BI110" s="121">
        <f t="shared" si="25"/>
        <v>0</v>
      </c>
      <c r="BJ110" s="122">
        <f t="shared" si="26"/>
        <v>0</v>
      </c>
      <c r="BK110" s="122">
        <f t="shared" si="35"/>
        <v>0</v>
      </c>
      <c r="BL110" s="121">
        <f t="shared" si="32"/>
        <v>0</v>
      </c>
      <c r="BM110" s="121">
        <f t="shared" si="28"/>
        <v>0</v>
      </c>
      <c r="BN110" s="121"/>
      <c r="BO110" s="136"/>
      <c r="BP110" s="137">
        <f>IF(OR(F110=0,G110=0),0,IF(AND(WEEKDAY(C110,2)=5,G110&lt;F110,G110&gt;(6/24)),(G110-MAX(F110,(6/24))+(F110&gt;G110))*24-7,IF(WEEKDAY(C110,2)=6,(G110-MAX(F110,(6/24))+(F110&gt;G110))*24,IF(WEEKDAY(C110,2)=7,IF(F110&gt;G110,([1]Arbejdstider!H$87-F110)*24,IF(F110&lt;G110,(G110-F110)*24)),0))))</f>
        <v>0</v>
      </c>
      <c r="BQ110" s="137">
        <f>IF(OR(H110=0,I110=0),0,IF(AND(WEEKDAY(C110,2)=5,I110&lt;H110,I110&gt;(6/24)),(I110-MAX(H110,(6/24))+(H110&gt;I110))*24-7,IF(WEEKDAY(C110,2)=6,(I110-MAX(H110,(6/24))+(H110&gt;I110))*24,IF(WEEKDAY(C110,2)=7,IF(H110&gt;I110,([1]Arbejdstider!H$87-H110)*24,IF(H110&lt;I110,(I110-H110)*24)),""))))</f>
        <v>0</v>
      </c>
      <c r="BR110" s="137"/>
      <c r="BS110" s="137"/>
      <c r="BT110" s="138"/>
      <c r="BU110" s="128">
        <f t="shared" si="29"/>
        <v>0</v>
      </c>
      <c r="BV110" s="129" t="str">
        <f t="shared" si="30"/>
        <v>Søndag</v>
      </c>
      <c r="CF110" s="140"/>
      <c r="CG110" s="140"/>
      <c r="CP110" s="141"/>
    </row>
    <row r="111" spans="2:94" s="139" customFormat="1" x14ac:dyDescent="0.2">
      <c r="B111" s="133"/>
      <c r="C111" s="134">
        <f t="shared" si="33"/>
        <v>43542</v>
      </c>
      <c r="D111" s="134" t="str">
        <f t="shared" si="34"/>
        <v>Mandag</v>
      </c>
      <c r="E111" s="135" t="s">
        <v>46</v>
      </c>
      <c r="F111" s="109">
        <f>IF(OR(E111=""),"",VLOOKUP(E111,[1]Arbejdstider!$B$4:$AE$78,2,))</f>
        <v>0</v>
      </c>
      <c r="G111" s="109">
        <f>IF(OR(E111=""),"",VLOOKUP(E111,[1]Arbejdstider!$B$4:$AE$78,3,))</f>
        <v>0</v>
      </c>
      <c r="H111" s="109">
        <f>IF(OR(E111=""),"",VLOOKUP(E111,[1]Arbejdstider!$B$4:$AE$78,4,))</f>
        <v>0</v>
      </c>
      <c r="I111" s="109">
        <f>IF(OR(E111=""),"",VLOOKUP(E111,[1]Arbejdstider!$B$4:$AE$78,5,))</f>
        <v>0</v>
      </c>
      <c r="J111" s="110">
        <f>IF(OR(E111=""),"",VLOOKUP(E111,[1]Arbejdstider!$B$4:$AE$78,6,))</f>
        <v>0</v>
      </c>
      <c r="K111" s="110">
        <f>IF(OR(E111=""),"",VLOOKUP(E111,[1]Arbejdstider!$B$4:$AE$78,7,))</f>
        <v>0</v>
      </c>
      <c r="L111" s="111">
        <f>IF(OR(E111=""),"",VLOOKUP(E111,[1]Arbejdstider!$B$3:$AE$78,10,))</f>
        <v>0</v>
      </c>
      <c r="M111" s="111">
        <f>IF(OR(E111=""),"",VLOOKUP(E111,[1]Arbejdstider!$B$4:$AE$78,11,))</f>
        <v>0</v>
      </c>
      <c r="N111" s="109">
        <f>IF(OR(E111=""),"",VLOOKUP(E111,[1]Arbejdstider!$B$4:$AE$78,14,))</f>
        <v>0</v>
      </c>
      <c r="O111" s="109">
        <f>IF(OR(E111=""),"",VLOOKUP(E111,[1]Arbejdstider!$B$4:$AE$78,15,))</f>
        <v>0</v>
      </c>
      <c r="P111" s="109">
        <f>IF(OR(E111=""),"",VLOOKUP(E111,[1]Arbejdstider!$B$4:$AE$78,12,))</f>
        <v>0</v>
      </c>
      <c r="Q111" s="109">
        <f>IF(OR(E111=""),"",VLOOKUP(E111,[1]Arbejdstider!$B$4:$AE$78,13,))</f>
        <v>0</v>
      </c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>
        <f>IF(OR(E111=""),"",VLOOKUP(E111,[1]Arbejdstider!$B$4:$AE$78,16,))</f>
        <v>0</v>
      </c>
      <c r="AC111" s="112">
        <f>IF(OR(E111=""),"",VLOOKUP(E111,[1]Arbejdstider!$B$4:$AE$78,17,))</f>
        <v>0</v>
      </c>
      <c r="AD111" s="112">
        <f>IF(OR(E111=""),"",VLOOKUP(E111,[1]Arbejdstider!$B$4:$AE$78,18,))</f>
        <v>0</v>
      </c>
      <c r="AE111" s="112">
        <f>IF(OR(E111=""),"",VLOOKUP(E111,[1]Arbejdstider!$B$4:$AE$78,19,))</f>
        <v>0</v>
      </c>
      <c r="AF111" s="113">
        <f>IF(OR(E111=""),"",VLOOKUP(E111,[1]Arbejdstider!$B$4:$AE$78,20,))</f>
        <v>1</v>
      </c>
      <c r="AG111" s="109">
        <f>IF(OR(E111=""),"",VLOOKUP(E111,[1]Arbejdstider!$B$4:$AE$78,21,))</f>
        <v>1</v>
      </c>
      <c r="AH111" s="109">
        <f>IF(OR(E111=""),"",VLOOKUP(E111,[1]Arbejdstider!$B$4:$AE$78,22,))</f>
        <v>0</v>
      </c>
      <c r="AI111" s="109">
        <f>IF(OR(E111=""),"",VLOOKUP(E111,[1]Arbejdstider!$B$4:$AE$78,23,))</f>
        <v>0</v>
      </c>
      <c r="AJ111" s="114">
        <f>IF(OR(E111=""),"",VLOOKUP(E111,[1]Arbejdstider!$B$4:$AE$78,20,))</f>
        <v>1</v>
      </c>
      <c r="AK111" s="110">
        <f>IF(OR(E111=""),"",VLOOKUP(E111,[1]Arbejdstider!$B$4:$AE$78,21,))</f>
        <v>1</v>
      </c>
      <c r="AL111" s="115"/>
      <c r="AM111" s="115"/>
      <c r="AN111" s="115"/>
      <c r="AO111" s="115"/>
      <c r="AP111" s="115"/>
      <c r="AQ111" s="115"/>
      <c r="AR111" s="116"/>
      <c r="AS111" s="117"/>
      <c r="AT111" s="118">
        <f>IF(OR(E111=""),"",VLOOKUP(E111,[1]Arbejdstider!$B$4:$AE$78,24,))</f>
        <v>0</v>
      </c>
      <c r="AU111" s="113">
        <f>IF(OR(E111=""),"",VLOOKUP(E111,[1]Arbejdstider!$B$4:$AE$78,22,))</f>
        <v>0</v>
      </c>
      <c r="AV111" s="113">
        <f>IF(OR(E111=""),"",VLOOKUP(E111,[1]Arbejdstider!$B$4:$AE$78,23,))</f>
        <v>0</v>
      </c>
      <c r="AW111" s="119">
        <f t="shared" si="19"/>
        <v>0</v>
      </c>
      <c r="AX111" s="120">
        <f>IF(OR($F111="",$G111=""),0,((IF($G111-MAX($F111,([1]Arbejdstider!$C$84/24))+($G111&lt;$F111)&lt;0,0,$G111-MAX($F111,([1]Arbejdstider!$C$84/24))+($G111&lt;$F111)))*24)-((IF(($G111-MAX($F111,([1]Arbejdstider!$D$84/24))+($G111&lt;$F111))&lt;0,0,($G111-MAX($F111,([1]Arbejdstider!$D$84/24))+($G111&lt;$F111)))))*24)</f>
        <v>0</v>
      </c>
      <c r="AY111" s="122">
        <f>IF(OR($F111="",$G111=""),0,((IF($G111-MAX($F111,([1]Arbejdstider!$C$85/24))+($G111&lt;$F111)&lt;0,0,$G111-MAX($F111,([1]Arbejdstider!$C$85/24))+($G111&lt;$F111)))*24)-((IF(($G111-MAX($F111,([1]Arbejdstider!$D$85/24))+($G111&lt;$F111))&lt;0,0,($G111-MAX($F111,([1]Arbejdstider!$D$85/24))+($G111&lt;$F111)))))*24)-IF(OR($AR111="",$AS111=""),0,((IF($AS111-MAX($AR111,([1]Arbejdstider!$C$85/24))+($AS111&lt;$AR111)&lt;0,0,$AS111-MAX($AR111,([1]Arbejdstider!$C$85/24))+($AS111&lt;$AR111)))*24)-((IF(($AS111-MAX($AR111,([1]Arbejdstider!$D$85/24))+($AS111&lt;$AR111))&lt;0,0,($AS111-MAX($AR111,([1]Arbejdstider!$D$85/24))+($AS111&lt;$AR111)))))*24)</f>
        <v>0</v>
      </c>
      <c r="AZ111" s="122">
        <f>IFERROR(CEILING(IF(E111="","",IF(OR($F111=0,$G111=0),0,($G111&lt;=$F111)*(1-([1]Arbejdstider!$C$86/24)+([1]Arbejdstider!$D$86/24))*24+(MIN(([1]Arbejdstider!$D$86/24),$G111)-MIN(([1]Arbejdstider!$D$86/24),$F111)+MAX(([1]Arbejdstider!$C$86/24),$G111)-MAX(([1]Arbejdstider!$C$86/24),$F111))*24)-IF(OR($AR111=0,$AS111=0),0,($AS111&lt;=$AR111)*(1-([1]Arbejdstider!$C$86/24)+([1]Arbejdstider!$D$86/24))*24+(MIN(([1]Arbejdstider!$D$86/24),$AS111)-MIN(([1]Arbejdstider!$D$86/24),$AR111)+MAX(([1]Arbejdstider!$C$86/24),$AS111)-MAX(([1]Arbejdstider!$C$86/24),$AR111))*24)+IF(OR($H111=0,$I111=0),0,($I111&lt;=$H111)*(1-([1]Arbejdstider!$C$86/24)+([1]Arbejdstider!$D$86/24))*24+(MIN(([1]Arbejdstider!$D$86/24),$I111)-MIN(([1]Arbejdstider!$D$86/24),$H111)+MAX(([1]Arbejdstider!$C$86/24),$G111)-MAX(([1]Arbejdstider!$C$86/24),$H111))*24)),0.5),"")</f>
        <v>0</v>
      </c>
      <c r="BA111" s="122">
        <f t="shared" si="20"/>
        <v>0</v>
      </c>
      <c r="BB111" s="122">
        <f t="shared" si="21"/>
        <v>0</v>
      </c>
      <c r="BC111" s="122">
        <f t="shared" si="22"/>
        <v>0</v>
      </c>
      <c r="BD111" s="123"/>
      <c r="BE111" s="124"/>
      <c r="BF111" s="122">
        <f t="shared" si="23"/>
        <v>0</v>
      </c>
      <c r="BG111" s="122">
        <f t="shared" si="31"/>
        <v>0</v>
      </c>
      <c r="BH111" s="122">
        <f t="shared" si="24"/>
        <v>0</v>
      </c>
      <c r="BI111" s="121">
        <f t="shared" si="25"/>
        <v>0</v>
      </c>
      <c r="BJ111" s="122">
        <f t="shared" si="26"/>
        <v>0</v>
      </c>
      <c r="BK111" s="122">
        <f t="shared" si="35"/>
        <v>0</v>
      </c>
      <c r="BL111" s="121">
        <f t="shared" si="32"/>
        <v>0</v>
      </c>
      <c r="BM111" s="121">
        <f t="shared" si="28"/>
        <v>0</v>
      </c>
      <c r="BN111" s="121"/>
      <c r="BO111" s="136">
        <f>SUM(AW105:AW111)</f>
        <v>1.0104166666666665</v>
      </c>
      <c r="BP111" s="137">
        <f>IF(OR(F111=0,G111=0),0,IF(AND(WEEKDAY(C111,2)=5,G111&lt;F111,G111&gt;(6/24)),(G111-MAX(F111,(6/24))+(F111&gt;G111))*24-7,IF(WEEKDAY(C111,2)=6,(G111-MAX(F111,(6/24))+(F111&gt;G111))*24,IF(WEEKDAY(C111,2)=7,IF(F111&gt;G111,([1]Arbejdstider!H$87-F111)*24,IF(F111&lt;G111,(G111-F111)*24)),0))))</f>
        <v>0</v>
      </c>
      <c r="BQ111" s="137">
        <f>IF(OR(H111=0,I111=0),0,IF(AND(WEEKDAY(C111,2)=5,I111&lt;H111,I111&gt;(6/24)),(I111-MAX(H111,(6/24))+(H111&gt;I111))*24-7,IF(WEEKDAY(C111,2)=6,(I111-MAX(H111,(6/24))+(H111&gt;I111))*24,IF(WEEKDAY(C111,2)=7,IF(H111&gt;I111,([1]Arbejdstider!H$87-H111)*24,IF(H111&lt;I111,(I111-H111)*24)),""))))</f>
        <v>0</v>
      </c>
      <c r="BR111" s="137"/>
      <c r="BS111" s="137"/>
      <c r="BT111" s="138"/>
      <c r="BU111" s="128">
        <f t="shared" si="29"/>
        <v>0</v>
      </c>
      <c r="BV111" s="129" t="str">
        <f t="shared" si="30"/>
        <v>Mandag</v>
      </c>
      <c r="CF111" s="140"/>
      <c r="CG111" s="140"/>
      <c r="CP111" s="141"/>
    </row>
    <row r="112" spans="2:94" s="139" customFormat="1" x14ac:dyDescent="0.2">
      <c r="B112" s="133">
        <f>B105+1</f>
        <v>12</v>
      </c>
      <c r="C112" s="134">
        <f t="shared" si="33"/>
        <v>43543</v>
      </c>
      <c r="D112" s="134" t="str">
        <f t="shared" si="34"/>
        <v>Tirsdag</v>
      </c>
      <c r="E112" s="135" t="s">
        <v>57</v>
      </c>
      <c r="F112" s="109">
        <f>IF(OR(E112=""),"",VLOOKUP(E112,[1]Arbejdstider!$B$4:$AE$78,2,))</f>
        <v>0.33333333333333331</v>
      </c>
      <c r="G112" s="109">
        <f>IF(OR(E112=""),"",VLOOKUP(E112,[1]Arbejdstider!$B$4:$AE$78,3,))</f>
        <v>0.66666666666666663</v>
      </c>
      <c r="H112" s="109">
        <f>IF(OR(E112=""),"",VLOOKUP(E112,[1]Arbejdstider!$B$4:$AE$78,4,))</f>
        <v>0</v>
      </c>
      <c r="I112" s="109">
        <f>IF(OR(E112=""),"",VLOOKUP(E112,[1]Arbejdstider!$B$4:$AE$78,5,))</f>
        <v>0</v>
      </c>
      <c r="J112" s="110">
        <f>IF(OR(E112=""),"",VLOOKUP(E112,[1]Arbejdstider!$B$4:$AE$78,6,))</f>
        <v>0</v>
      </c>
      <c r="K112" s="110">
        <f>IF(OR(E112=""),"",VLOOKUP(E112,[1]Arbejdstider!$B$4:$AE$78,7,))</f>
        <v>0</v>
      </c>
      <c r="L112" s="111">
        <f>IF(OR(E112=""),"",VLOOKUP(E112,[1]Arbejdstider!$B$3:$AE$78,10,))</f>
        <v>0</v>
      </c>
      <c r="M112" s="111">
        <f>IF(OR(E112=""),"",VLOOKUP(E112,[1]Arbejdstider!$B$4:$AE$78,11,))</f>
        <v>0</v>
      </c>
      <c r="N112" s="109">
        <f>IF(OR(E112=""),"",VLOOKUP(E112,[1]Arbejdstider!$B$4:$AE$78,14,))</f>
        <v>0</v>
      </c>
      <c r="O112" s="109">
        <f>IF(OR(E112=""),"",VLOOKUP(E112,[1]Arbejdstider!$B$4:$AE$78,15,))</f>
        <v>0</v>
      </c>
      <c r="P112" s="109">
        <f>IF(OR(E112=""),"",VLOOKUP(E112,[1]Arbejdstider!$B$4:$AE$78,12,))</f>
        <v>0</v>
      </c>
      <c r="Q112" s="109">
        <f>IF(OR(E112=""),"",VLOOKUP(E112,[1]Arbejdstider!$B$4:$AE$78,13,))</f>
        <v>0</v>
      </c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>
        <f>IF(OR(E112=""),"",VLOOKUP(E112,[1]Arbejdstider!$B$4:$AE$78,16,))</f>
        <v>0</v>
      </c>
      <c r="AC112" s="112">
        <f>IF(OR(E112=""),"",VLOOKUP(E112,[1]Arbejdstider!$B$4:$AE$78,17,))</f>
        <v>0</v>
      </c>
      <c r="AD112" s="112">
        <f>IF(OR(E112=""),"",VLOOKUP(E112,[1]Arbejdstider!$B$4:$AE$78,18,))</f>
        <v>0</v>
      </c>
      <c r="AE112" s="112">
        <f>IF(OR(E112=""),"",VLOOKUP(E112,[1]Arbejdstider!$B$4:$AE$78,19,))</f>
        <v>0</v>
      </c>
      <c r="AF112" s="113">
        <f>IF(OR(E112=""),"",VLOOKUP(E112,[1]Arbejdstider!$B$4:$AE$78,20,))</f>
        <v>1</v>
      </c>
      <c r="AG112" s="109">
        <f>IF(OR(E112=""),"",VLOOKUP(E112,[1]Arbejdstider!$B$4:$AE$78,21,))</f>
        <v>0.33333333333333331</v>
      </c>
      <c r="AH112" s="109">
        <f>IF(OR(E112=""),"",VLOOKUP(E112,[1]Arbejdstider!$B$4:$AE$78,22,))</f>
        <v>0.66666666666666663</v>
      </c>
      <c r="AI112" s="109">
        <f>IF(OR(E112=""),"",VLOOKUP(E112,[1]Arbejdstider!$B$4:$AE$78,23,))</f>
        <v>1</v>
      </c>
      <c r="AJ112" s="114">
        <f>IF(OR(E112=""),"",VLOOKUP(E112,[1]Arbejdstider!$B$4:$AE$78,20,))</f>
        <v>1</v>
      </c>
      <c r="AK112" s="110">
        <f>IF(OR(E112=""),"",VLOOKUP(E112,[1]Arbejdstider!$B$4:$AE$78,21,))</f>
        <v>0.33333333333333331</v>
      </c>
      <c r="AL112" s="115"/>
      <c r="AM112" s="115"/>
      <c r="AN112" s="115"/>
      <c r="AO112" s="115"/>
      <c r="AP112" s="115"/>
      <c r="AQ112" s="115"/>
      <c r="AR112" s="116"/>
      <c r="AS112" s="117"/>
      <c r="AT112" s="118">
        <f>IF(OR(E112=""),"",VLOOKUP(E112,[1]Arbejdstider!$B$4:$AE$78,24,))</f>
        <v>0.33333333333333326</v>
      </c>
      <c r="AU112" s="113">
        <f>IF(OR(E112=""),"",VLOOKUP(E112,[1]Arbejdstider!$B$4:$AE$78,22,))</f>
        <v>0.66666666666666663</v>
      </c>
      <c r="AV112" s="113">
        <f>IF(OR(E112=""),"",VLOOKUP(E112,[1]Arbejdstider!$B$4:$AE$78,23,))</f>
        <v>1</v>
      </c>
      <c r="AW112" s="119">
        <f t="shared" si="19"/>
        <v>0.33333333333333331</v>
      </c>
      <c r="AX112" s="120">
        <f>IF(OR($F112="",$G112=""),0,((IF($G112-MAX($F112,([1]Arbejdstider!$C$84/24))+($G112&lt;$F112)&lt;0,0,$G112-MAX($F112,([1]Arbejdstider!$C$84/24))+($G112&lt;$F112)))*24)-((IF(($G112-MAX($F112,([1]Arbejdstider!$D$84/24))+($G112&lt;$F112))&lt;0,0,($G112-MAX($F112,([1]Arbejdstider!$D$84/24))+($G112&lt;$F112)))))*24)</f>
        <v>8</v>
      </c>
      <c r="AY112" s="122">
        <f>IF(OR($F112="",$G112=""),0,((IF($G112-MAX($F112,([1]Arbejdstider!$C$85/24))+($G112&lt;$F112)&lt;0,0,$G112-MAX($F112,([1]Arbejdstider!$C$85/24))+($G112&lt;$F112)))*24)-((IF(($G112-MAX($F112,([1]Arbejdstider!$D$85/24))+($G112&lt;$F112))&lt;0,0,($G112-MAX($F112,([1]Arbejdstider!$D$85/24))+($G112&lt;$F112)))))*24)-IF(OR($AR112="",$AS112=""),0,((IF($AS112-MAX($AR112,([1]Arbejdstider!$C$85/24))+($AS112&lt;$AR112)&lt;0,0,$AS112-MAX($AR112,([1]Arbejdstider!$C$85/24))+($AS112&lt;$AR112)))*24)-((IF(($AS112-MAX($AR112,([1]Arbejdstider!$D$85/24))+($AS112&lt;$AR112))&lt;0,0,($AS112-MAX($AR112,([1]Arbejdstider!$D$85/24))+($AS112&lt;$AR112)))))*24)</f>
        <v>0</v>
      </c>
      <c r="AZ112" s="122">
        <f>IFERROR(CEILING(IF(E112="","",IF(OR($F112=0,$G112=0),0,($G112&lt;=$F112)*(1-([1]Arbejdstider!$C$86/24)+([1]Arbejdstider!$D$86/24))*24+(MIN(([1]Arbejdstider!$D$86/24),$G112)-MIN(([1]Arbejdstider!$D$86/24),$F112)+MAX(([1]Arbejdstider!$C$86/24),$G112)-MAX(([1]Arbejdstider!$C$86/24),$F112))*24)-IF(OR($AR112=0,$AS112=0),0,($AS112&lt;=$AR112)*(1-([1]Arbejdstider!$C$86/24)+([1]Arbejdstider!$D$86/24))*24+(MIN(([1]Arbejdstider!$D$86/24),$AS112)-MIN(([1]Arbejdstider!$D$86/24),$AR112)+MAX(([1]Arbejdstider!$C$86/24),$AS112)-MAX(([1]Arbejdstider!$C$86/24),$AR112))*24)+IF(OR($H112=0,$I112=0),0,($I112&lt;=$H112)*(1-([1]Arbejdstider!$C$86/24)+([1]Arbejdstider!$D$86/24))*24+(MIN(([1]Arbejdstider!$D$86/24),$I112)-MIN(([1]Arbejdstider!$D$86/24),$H112)+MAX(([1]Arbejdstider!$C$86/24),$G112)-MAX(([1]Arbejdstider!$C$86/24),$H112))*24)),0.5),"")</f>
        <v>0</v>
      </c>
      <c r="BA112" s="122">
        <f t="shared" si="20"/>
        <v>0</v>
      </c>
      <c r="BB112" s="122">
        <f t="shared" si="21"/>
        <v>0</v>
      </c>
      <c r="BC112" s="122">
        <f t="shared" si="22"/>
        <v>0</v>
      </c>
      <c r="BD112" s="123"/>
      <c r="BE112" s="124"/>
      <c r="BF112" s="122">
        <f t="shared" si="23"/>
        <v>0</v>
      </c>
      <c r="BG112" s="122">
        <f t="shared" si="31"/>
        <v>0</v>
      </c>
      <c r="BH112" s="122">
        <f t="shared" si="24"/>
        <v>0</v>
      </c>
      <c r="BI112" s="121">
        <f t="shared" si="25"/>
        <v>0</v>
      </c>
      <c r="BJ112" s="122">
        <f t="shared" si="26"/>
        <v>0</v>
      </c>
      <c r="BK112" s="122">
        <f t="shared" si="35"/>
        <v>0</v>
      </c>
      <c r="BL112" s="121">
        <f t="shared" si="32"/>
        <v>0</v>
      </c>
      <c r="BM112" s="121">
        <f t="shared" si="28"/>
        <v>0</v>
      </c>
      <c r="BN112" s="121"/>
      <c r="BO112" s="136"/>
      <c r="BP112" s="137">
        <f>IF(OR(F112=0,G112=0),0,IF(AND(WEEKDAY(C112,2)=5,G112&lt;F112,G112&gt;(6/24)),(G112-MAX(F112,(6/24))+(F112&gt;G112))*24-7,IF(WEEKDAY(C112,2)=6,(G112-MAX(F112,(6/24))+(F112&gt;G112))*24,IF(WEEKDAY(C112,2)=7,IF(F112&gt;G112,([1]Arbejdstider!H$87-F112)*24,IF(F112&lt;G112,(G112-F112)*24)),0))))</f>
        <v>0</v>
      </c>
      <c r="BQ112" s="137">
        <f>IF(OR(H112=0,I112=0),0,IF(AND(WEEKDAY(C112,2)=5,I112&lt;H112,I112&gt;(6/24)),(I112-MAX(H112,(6/24))+(H112&gt;I112))*24-7,IF(WEEKDAY(C112,2)=6,(I112-MAX(H112,(6/24))+(H112&gt;I112))*24,IF(WEEKDAY(C112,2)=7,IF(H112&gt;I112,([1]Arbejdstider!H$87-H112)*24,IF(H112&lt;I112,(I112-H112)*24)),""))))</f>
        <v>0</v>
      </c>
      <c r="BR112" s="137"/>
      <c r="BS112" s="137"/>
      <c r="BT112" s="138"/>
      <c r="BU112" s="128">
        <f t="shared" si="29"/>
        <v>12</v>
      </c>
      <c r="BV112" s="129" t="str">
        <f t="shared" si="30"/>
        <v>Tirsdag</v>
      </c>
      <c r="CF112" s="140"/>
      <c r="CG112" s="140"/>
      <c r="CP112" s="141"/>
    </row>
    <row r="113" spans="2:94" s="139" customFormat="1" x14ac:dyDescent="0.2">
      <c r="B113" s="133"/>
      <c r="C113" s="134">
        <f t="shared" si="33"/>
        <v>43544</v>
      </c>
      <c r="D113" s="134" t="str">
        <f t="shared" si="34"/>
        <v>Onsdag</v>
      </c>
      <c r="E113" s="135" t="s">
        <v>57</v>
      </c>
      <c r="F113" s="109">
        <f>IF(OR(E113=""),"",VLOOKUP(E113,[1]Arbejdstider!$B$4:$AE$78,2,))</f>
        <v>0.33333333333333331</v>
      </c>
      <c r="G113" s="109">
        <f>IF(OR(E113=""),"",VLOOKUP(E113,[1]Arbejdstider!$B$4:$AE$78,3,))</f>
        <v>0.66666666666666663</v>
      </c>
      <c r="H113" s="109">
        <f>IF(OR(E113=""),"",VLOOKUP(E113,[1]Arbejdstider!$B$4:$AE$78,4,))</f>
        <v>0</v>
      </c>
      <c r="I113" s="109">
        <f>IF(OR(E113=""),"",VLOOKUP(E113,[1]Arbejdstider!$B$4:$AE$78,5,))</f>
        <v>0</v>
      </c>
      <c r="J113" s="110">
        <f>IF(OR(E113=""),"",VLOOKUP(E113,[1]Arbejdstider!$B$4:$AE$78,6,))</f>
        <v>0</v>
      </c>
      <c r="K113" s="110">
        <f>IF(OR(E113=""),"",VLOOKUP(E113,[1]Arbejdstider!$B$4:$AE$78,7,))</f>
        <v>0</v>
      </c>
      <c r="L113" s="111">
        <f>IF(OR(E113=""),"",VLOOKUP(E113,[1]Arbejdstider!$B$3:$AE$78,10,))</f>
        <v>0</v>
      </c>
      <c r="M113" s="111">
        <f>IF(OR(E113=""),"",VLOOKUP(E113,[1]Arbejdstider!$B$4:$AE$78,11,))</f>
        <v>0</v>
      </c>
      <c r="N113" s="109">
        <f>IF(OR(E113=""),"",VLOOKUP(E113,[1]Arbejdstider!$B$4:$AE$78,14,))</f>
        <v>0</v>
      </c>
      <c r="O113" s="109">
        <f>IF(OR(E113=""),"",VLOOKUP(E113,[1]Arbejdstider!$B$4:$AE$78,15,))</f>
        <v>0</v>
      </c>
      <c r="P113" s="109">
        <f>IF(OR(E113=""),"",VLOOKUP(E113,[1]Arbejdstider!$B$4:$AE$78,12,))</f>
        <v>0</v>
      </c>
      <c r="Q113" s="109">
        <f>IF(OR(E113=""),"",VLOOKUP(E113,[1]Arbejdstider!$B$4:$AE$78,13,))</f>
        <v>0</v>
      </c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>
        <f>IF(OR(E113=""),"",VLOOKUP(E113,[1]Arbejdstider!$B$4:$AE$78,16,))</f>
        <v>0</v>
      </c>
      <c r="AC113" s="112">
        <f>IF(OR(E113=""),"",VLOOKUP(E113,[1]Arbejdstider!$B$4:$AE$78,17,))</f>
        <v>0</v>
      </c>
      <c r="AD113" s="112">
        <f>IF(OR(E113=""),"",VLOOKUP(E113,[1]Arbejdstider!$B$4:$AE$78,18,))</f>
        <v>0</v>
      </c>
      <c r="AE113" s="112">
        <f>IF(OR(E113=""),"",VLOOKUP(E113,[1]Arbejdstider!$B$4:$AE$78,19,))</f>
        <v>0</v>
      </c>
      <c r="AF113" s="113">
        <f>IF(OR(E113=""),"",VLOOKUP(E113,[1]Arbejdstider!$B$4:$AE$78,20,))</f>
        <v>1</v>
      </c>
      <c r="AG113" s="109">
        <f>IF(OR(E113=""),"",VLOOKUP(E113,[1]Arbejdstider!$B$4:$AE$78,21,))</f>
        <v>0.33333333333333331</v>
      </c>
      <c r="AH113" s="109">
        <f>IF(OR(E113=""),"",VLOOKUP(E113,[1]Arbejdstider!$B$4:$AE$78,22,))</f>
        <v>0.66666666666666663</v>
      </c>
      <c r="AI113" s="109">
        <f>IF(OR(E113=""),"",VLOOKUP(E113,[1]Arbejdstider!$B$4:$AE$78,23,))</f>
        <v>1</v>
      </c>
      <c r="AJ113" s="114">
        <f>IF(OR(E113=""),"",VLOOKUP(E113,[1]Arbejdstider!$B$4:$AE$78,20,))</f>
        <v>1</v>
      </c>
      <c r="AK113" s="110">
        <f>IF(OR(E113=""),"",VLOOKUP(E113,[1]Arbejdstider!$B$4:$AE$78,21,))</f>
        <v>0.33333333333333331</v>
      </c>
      <c r="AL113" s="115"/>
      <c r="AM113" s="115"/>
      <c r="AN113" s="115"/>
      <c r="AO113" s="115"/>
      <c r="AP113" s="115"/>
      <c r="AQ113" s="115"/>
      <c r="AR113" s="116"/>
      <c r="AS113" s="117"/>
      <c r="AT113" s="118">
        <f>IF(OR(E113=""),"",VLOOKUP(E113,[1]Arbejdstider!$B$4:$AE$78,24,))</f>
        <v>0.33333333333333326</v>
      </c>
      <c r="AU113" s="113">
        <f>IF(OR(E113=""),"",VLOOKUP(E113,[1]Arbejdstider!$B$4:$AE$78,22,))</f>
        <v>0.66666666666666663</v>
      </c>
      <c r="AV113" s="113">
        <f>IF(OR(E113=""),"",VLOOKUP(E113,[1]Arbejdstider!$B$4:$AE$78,23,))</f>
        <v>1</v>
      </c>
      <c r="AW113" s="119">
        <f t="shared" si="19"/>
        <v>0.33333333333333331</v>
      </c>
      <c r="AX113" s="120">
        <f>IF(OR($F113="",$G113=""),0,((IF($G113-MAX($F113,([1]Arbejdstider!$C$84/24))+($G113&lt;$F113)&lt;0,0,$G113-MAX($F113,([1]Arbejdstider!$C$84/24))+($G113&lt;$F113)))*24)-((IF(($G113-MAX($F113,([1]Arbejdstider!$D$84/24))+($G113&lt;$F113))&lt;0,0,($G113-MAX($F113,([1]Arbejdstider!$D$84/24))+($G113&lt;$F113)))))*24)</f>
        <v>8</v>
      </c>
      <c r="AY113" s="122">
        <f>IF(OR($F113="",$G113=""),0,((IF($G113-MAX($F113,([1]Arbejdstider!$C$85/24))+($G113&lt;$F113)&lt;0,0,$G113-MAX($F113,([1]Arbejdstider!$C$85/24))+($G113&lt;$F113)))*24)-((IF(($G113-MAX($F113,([1]Arbejdstider!$D$85/24))+($G113&lt;$F113))&lt;0,0,($G113-MAX($F113,([1]Arbejdstider!$D$85/24))+($G113&lt;$F113)))))*24)-IF(OR($AR113="",$AS113=""),0,((IF($AS113-MAX($AR113,([1]Arbejdstider!$C$85/24))+($AS113&lt;$AR113)&lt;0,0,$AS113-MAX($AR113,([1]Arbejdstider!$C$85/24))+($AS113&lt;$AR113)))*24)-((IF(($AS113-MAX($AR113,([1]Arbejdstider!$D$85/24))+($AS113&lt;$AR113))&lt;0,0,($AS113-MAX($AR113,([1]Arbejdstider!$D$85/24))+($AS113&lt;$AR113)))))*24)</f>
        <v>0</v>
      </c>
      <c r="AZ113" s="122">
        <f>IFERROR(CEILING(IF(E113="","",IF(OR($F113=0,$G113=0),0,($G113&lt;=$F113)*(1-([1]Arbejdstider!$C$86/24)+([1]Arbejdstider!$D$86/24))*24+(MIN(([1]Arbejdstider!$D$86/24),$G113)-MIN(([1]Arbejdstider!$D$86/24),$F113)+MAX(([1]Arbejdstider!$C$86/24),$G113)-MAX(([1]Arbejdstider!$C$86/24),$F113))*24)-IF(OR($AR113=0,$AS113=0),0,($AS113&lt;=$AR113)*(1-([1]Arbejdstider!$C$86/24)+([1]Arbejdstider!$D$86/24))*24+(MIN(([1]Arbejdstider!$D$86/24),$AS113)-MIN(([1]Arbejdstider!$D$86/24),$AR113)+MAX(([1]Arbejdstider!$C$86/24),$AS113)-MAX(([1]Arbejdstider!$C$86/24),$AR113))*24)+IF(OR($H113=0,$I113=0),0,($I113&lt;=$H113)*(1-([1]Arbejdstider!$C$86/24)+([1]Arbejdstider!$D$86/24))*24+(MIN(([1]Arbejdstider!$D$86/24),$I113)-MIN(([1]Arbejdstider!$D$86/24),$H113)+MAX(([1]Arbejdstider!$C$86/24),$G113)-MAX(([1]Arbejdstider!$C$86/24),$H113))*24)),0.5),"")</f>
        <v>0</v>
      </c>
      <c r="BA113" s="122">
        <f t="shared" si="20"/>
        <v>0</v>
      </c>
      <c r="BB113" s="122">
        <f t="shared" si="21"/>
        <v>0</v>
      </c>
      <c r="BC113" s="122">
        <f t="shared" si="22"/>
        <v>0</v>
      </c>
      <c r="BD113" s="123"/>
      <c r="BE113" s="124"/>
      <c r="BF113" s="122">
        <f t="shared" si="23"/>
        <v>0</v>
      </c>
      <c r="BG113" s="122">
        <f t="shared" si="31"/>
        <v>0</v>
      </c>
      <c r="BH113" s="122">
        <f t="shared" si="24"/>
        <v>0</v>
      </c>
      <c r="BI113" s="121">
        <f t="shared" si="25"/>
        <v>0</v>
      </c>
      <c r="BJ113" s="122">
        <f t="shared" si="26"/>
        <v>0</v>
      </c>
      <c r="BK113" s="122">
        <f t="shared" si="35"/>
        <v>0</v>
      </c>
      <c r="BL113" s="121">
        <f t="shared" si="32"/>
        <v>0</v>
      </c>
      <c r="BM113" s="121">
        <f t="shared" si="28"/>
        <v>0</v>
      </c>
      <c r="BN113" s="121"/>
      <c r="BO113" s="136"/>
      <c r="BP113" s="137">
        <f>IF(OR(F113=0,G113=0),0,IF(AND(WEEKDAY(C113,2)=5,G113&lt;F113,G113&gt;(6/24)),(G113-MAX(F113,(6/24))+(F113&gt;G113))*24-7,IF(WEEKDAY(C113,2)=6,(G113-MAX(F113,(6/24))+(F113&gt;G113))*24,IF(WEEKDAY(C113,2)=7,IF(F113&gt;G113,([1]Arbejdstider!H$87-F113)*24,IF(F113&lt;G113,(G113-F113)*24)),0))))</f>
        <v>0</v>
      </c>
      <c r="BQ113" s="137">
        <f>IF(OR(H113=0,I113=0),0,IF(AND(WEEKDAY(C113,2)=5,I113&lt;H113,I113&gt;(6/24)),(I113-MAX(H113,(6/24))+(H113&gt;I113))*24-7,IF(WEEKDAY(C113,2)=6,(I113-MAX(H113,(6/24))+(H113&gt;I113))*24,IF(WEEKDAY(C113,2)=7,IF(H113&gt;I113,([1]Arbejdstider!H$87-H113)*24,IF(H113&lt;I113,(I113-H113)*24)),""))))</f>
        <v>0</v>
      </c>
      <c r="BR113" s="137"/>
      <c r="BS113" s="137"/>
      <c r="BT113" s="138"/>
      <c r="BU113" s="128">
        <f t="shared" si="29"/>
        <v>0</v>
      </c>
      <c r="BV113" s="129" t="str">
        <f t="shared" si="30"/>
        <v>Onsdag</v>
      </c>
      <c r="CF113" s="140"/>
      <c r="CG113" s="140"/>
      <c r="CP113" s="141"/>
    </row>
    <row r="114" spans="2:94" s="139" customFormat="1" x14ac:dyDescent="0.2">
      <c r="B114" s="133"/>
      <c r="C114" s="134">
        <f t="shared" si="33"/>
        <v>43545</v>
      </c>
      <c r="D114" s="134" t="str">
        <f t="shared" si="34"/>
        <v>Torsdag</v>
      </c>
      <c r="E114" s="135" t="s">
        <v>51</v>
      </c>
      <c r="F114" s="109">
        <f>IF(OR(E114=""),"",VLOOKUP(E114,[1]Arbejdstider!$B$4:$AE$78,2,))</f>
        <v>0.47916666666666669</v>
      </c>
      <c r="G114" s="109">
        <f>IF(OR(E114=""),"",VLOOKUP(E114,[1]Arbejdstider!$B$4:$AE$78,3,))</f>
        <v>0.8125</v>
      </c>
      <c r="H114" s="109">
        <f>IF(OR(E114=""),"",VLOOKUP(E114,[1]Arbejdstider!$B$4:$AE$78,4,))</f>
        <v>0</v>
      </c>
      <c r="I114" s="109">
        <f>IF(OR(E114=""),"",VLOOKUP(E114,[1]Arbejdstider!$B$4:$AE$78,5,))</f>
        <v>0</v>
      </c>
      <c r="J114" s="110">
        <f>IF(OR(E114=""),"",VLOOKUP(E114,[1]Arbejdstider!$B$4:$AE$78,6,))</f>
        <v>0</v>
      </c>
      <c r="K114" s="110">
        <f>IF(OR(E114=""),"",VLOOKUP(E114,[1]Arbejdstider!$B$4:$AE$78,7,))</f>
        <v>0</v>
      </c>
      <c r="L114" s="111">
        <f>IF(OR(E114=""),"",VLOOKUP(E114,[1]Arbejdstider!$B$3:$AE$78,10,))</f>
        <v>0</v>
      </c>
      <c r="M114" s="111">
        <f>IF(OR(E114=""),"",VLOOKUP(E114,[1]Arbejdstider!$B$4:$AE$78,11,))</f>
        <v>0</v>
      </c>
      <c r="N114" s="109">
        <f>IF(OR(E114=""),"",VLOOKUP(E114,[1]Arbejdstider!$B$4:$AE$78,14,))</f>
        <v>0</v>
      </c>
      <c r="O114" s="109">
        <f>IF(OR(E114=""),"",VLOOKUP(E114,[1]Arbejdstider!$B$4:$AE$78,15,))</f>
        <v>0</v>
      </c>
      <c r="P114" s="109">
        <f>IF(OR(E114=""),"",VLOOKUP(E114,[1]Arbejdstider!$B$4:$AE$78,12,))</f>
        <v>0</v>
      </c>
      <c r="Q114" s="109">
        <f>IF(OR(E114=""),"",VLOOKUP(E114,[1]Arbejdstider!$B$4:$AE$78,13,))</f>
        <v>0</v>
      </c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>
        <f>IF(OR(E114=""),"",VLOOKUP(E114,[1]Arbejdstider!$B$4:$AE$78,16,))</f>
        <v>0</v>
      </c>
      <c r="AC114" s="112">
        <f>IF(OR(E114=""),"",VLOOKUP(E114,[1]Arbejdstider!$B$4:$AE$78,17,))</f>
        <v>0</v>
      </c>
      <c r="AD114" s="112">
        <f>IF(OR(E114=""),"",VLOOKUP(E114,[1]Arbejdstider!$B$4:$AE$78,18,))</f>
        <v>0</v>
      </c>
      <c r="AE114" s="112">
        <f>IF(OR(E114=""),"",VLOOKUP(E114,[1]Arbejdstider!$B$4:$AE$78,19,))</f>
        <v>0</v>
      </c>
      <c r="AF114" s="113">
        <f>IF(OR(E114=""),"",VLOOKUP(E114,[1]Arbejdstider!$B$4:$AE$78,20,))</f>
        <v>1</v>
      </c>
      <c r="AG114" s="109">
        <f>IF(OR(E114=""),"",VLOOKUP(E114,[1]Arbejdstider!$B$4:$AE$78,21,))</f>
        <v>0.47916666666666669</v>
      </c>
      <c r="AH114" s="109">
        <f>IF(OR(E114=""),"",VLOOKUP(E114,[1]Arbejdstider!$B$4:$AE$78,22,))</f>
        <v>0.8125</v>
      </c>
      <c r="AI114" s="109">
        <f>IF(OR(E114=""),"",VLOOKUP(E114,[1]Arbejdstider!$B$4:$AE$78,23,))</f>
        <v>1</v>
      </c>
      <c r="AJ114" s="114">
        <f>IF(OR(E114=""),"",VLOOKUP(E114,[1]Arbejdstider!$B$4:$AE$78,20,))</f>
        <v>1</v>
      </c>
      <c r="AK114" s="110">
        <f>IF(OR(E114=""),"",VLOOKUP(E114,[1]Arbejdstider!$B$4:$AE$78,21,))</f>
        <v>0.47916666666666669</v>
      </c>
      <c r="AL114" s="115"/>
      <c r="AM114" s="115"/>
      <c r="AN114" s="115"/>
      <c r="AO114" s="115"/>
      <c r="AP114" s="115"/>
      <c r="AQ114" s="115"/>
      <c r="AR114" s="116"/>
      <c r="AS114" s="117"/>
      <c r="AT114" s="118">
        <f>IF(OR(E114=""),"",VLOOKUP(E114,[1]Arbejdstider!$B$4:$AE$78,24,))</f>
        <v>0.47916666666666674</v>
      </c>
      <c r="AU114" s="113">
        <f>IF(OR(E114=""),"",VLOOKUP(E114,[1]Arbejdstider!$B$4:$AE$78,22,))</f>
        <v>0.8125</v>
      </c>
      <c r="AV114" s="113">
        <f>IF(OR(E114=""),"",VLOOKUP(E114,[1]Arbejdstider!$B$4:$AE$78,23,))</f>
        <v>1</v>
      </c>
      <c r="AW114" s="119">
        <f t="shared" si="19"/>
        <v>0.33333333333333331</v>
      </c>
      <c r="AX114" s="120">
        <f>IF(OR($F114="",$G114=""),0,((IF($G114-MAX($F114,([1]Arbejdstider!$C$84/24))+($G114&lt;$F114)&lt;0,0,$G114-MAX($F114,([1]Arbejdstider!$C$84/24))+($G114&lt;$F114)))*24)-((IF(($G114-MAX($F114,([1]Arbejdstider!$D$84/24))+($G114&lt;$F114))&lt;0,0,($G114-MAX($F114,([1]Arbejdstider!$D$84/24))+($G114&lt;$F114)))))*24)</f>
        <v>6.5</v>
      </c>
      <c r="AY114" s="122">
        <f>IF(OR($F114="",$G114=""),0,((IF($G114-MAX($F114,([1]Arbejdstider!$C$85/24))+($G114&lt;$F114)&lt;0,0,$G114-MAX($F114,([1]Arbejdstider!$C$85/24))+($G114&lt;$F114)))*24)-((IF(($G114-MAX($F114,([1]Arbejdstider!$D$85/24))+($G114&lt;$F114))&lt;0,0,($G114-MAX($F114,([1]Arbejdstider!$D$85/24))+($G114&lt;$F114)))))*24)-IF(OR($AR114="",$AS114=""),0,((IF($AS114-MAX($AR114,([1]Arbejdstider!$C$85/24))+($AS114&lt;$AR114)&lt;0,0,$AS114-MAX($AR114,([1]Arbejdstider!$C$85/24))+($AS114&lt;$AR114)))*24)-((IF(($AS114-MAX($AR114,([1]Arbejdstider!$D$85/24))+($AS114&lt;$AR114))&lt;0,0,($AS114-MAX($AR114,([1]Arbejdstider!$D$85/24))+($AS114&lt;$AR114)))))*24)</f>
        <v>1.5</v>
      </c>
      <c r="AZ114" s="122">
        <f>IFERROR(CEILING(IF(E114="","",IF(OR($F114=0,$G114=0),0,($G114&lt;=$F114)*(1-([1]Arbejdstider!$C$86/24)+([1]Arbejdstider!$D$86/24))*24+(MIN(([1]Arbejdstider!$D$86/24),$G114)-MIN(([1]Arbejdstider!$D$86/24),$F114)+MAX(([1]Arbejdstider!$C$86/24),$G114)-MAX(([1]Arbejdstider!$C$86/24),$F114))*24)-IF(OR($AR114=0,$AS114=0),0,($AS114&lt;=$AR114)*(1-([1]Arbejdstider!$C$86/24)+([1]Arbejdstider!$D$86/24))*24+(MIN(([1]Arbejdstider!$D$86/24),$AS114)-MIN(([1]Arbejdstider!$D$86/24),$AR114)+MAX(([1]Arbejdstider!$C$86/24),$AS114)-MAX(([1]Arbejdstider!$C$86/24),$AR114))*24)+IF(OR($H114=0,$I114=0),0,($I114&lt;=$H114)*(1-([1]Arbejdstider!$C$86/24)+([1]Arbejdstider!$D$86/24))*24+(MIN(([1]Arbejdstider!$D$86/24),$I114)-MIN(([1]Arbejdstider!$D$86/24),$H114)+MAX(([1]Arbejdstider!$C$86/24),$G114)-MAX(([1]Arbejdstider!$C$86/24),$H114))*24)),0.5),"")</f>
        <v>0</v>
      </c>
      <c r="BA114" s="122">
        <f t="shared" si="20"/>
        <v>0</v>
      </c>
      <c r="BB114" s="122">
        <f t="shared" si="21"/>
        <v>0</v>
      </c>
      <c r="BC114" s="122">
        <f t="shared" si="22"/>
        <v>0</v>
      </c>
      <c r="BD114" s="123"/>
      <c r="BE114" s="124"/>
      <c r="BF114" s="122">
        <f t="shared" si="23"/>
        <v>0</v>
      </c>
      <c r="BG114" s="122">
        <f t="shared" si="31"/>
        <v>0</v>
      </c>
      <c r="BH114" s="122">
        <f t="shared" si="24"/>
        <v>0</v>
      </c>
      <c r="BI114" s="121">
        <f t="shared" si="25"/>
        <v>0</v>
      </c>
      <c r="BJ114" s="122">
        <f t="shared" si="26"/>
        <v>0</v>
      </c>
      <c r="BK114" s="122">
        <f t="shared" si="35"/>
        <v>0</v>
      </c>
      <c r="BL114" s="121">
        <f t="shared" si="32"/>
        <v>0</v>
      </c>
      <c r="BM114" s="121">
        <f t="shared" si="28"/>
        <v>0</v>
      </c>
      <c r="BN114" s="121"/>
      <c r="BO114" s="136"/>
      <c r="BP114" s="137">
        <f>IF(OR(F114=0,G114=0),0,IF(AND(WEEKDAY(C114,2)=5,G114&lt;F114,G114&gt;(6/24)),(G114-MAX(F114,(6/24))+(F114&gt;G114))*24-7,IF(WEEKDAY(C114,2)=6,(G114-MAX(F114,(6/24))+(F114&gt;G114))*24,IF(WEEKDAY(C114,2)=7,IF(F114&gt;G114,([1]Arbejdstider!H$87-F114)*24,IF(F114&lt;G114,(G114-F114)*24)),0))))</f>
        <v>0</v>
      </c>
      <c r="BQ114" s="137">
        <f>IF(OR(H114=0,I114=0),0,IF(AND(WEEKDAY(C114,2)=5,I114&lt;H114,I114&gt;(6/24)),(I114-MAX(H114,(6/24))+(H114&gt;I114))*24-7,IF(WEEKDAY(C114,2)=6,(I114-MAX(H114,(6/24))+(H114&gt;I114))*24,IF(WEEKDAY(C114,2)=7,IF(H114&gt;I114,([1]Arbejdstider!H$87-H114)*24,IF(H114&lt;I114,(I114-H114)*24)),""))))</f>
        <v>0</v>
      </c>
      <c r="BR114" s="137"/>
      <c r="BS114" s="137"/>
      <c r="BT114" s="138"/>
      <c r="BU114" s="128">
        <f t="shared" si="29"/>
        <v>0</v>
      </c>
      <c r="BV114" s="129" t="str">
        <f t="shared" si="30"/>
        <v>Torsdag</v>
      </c>
      <c r="CF114" s="140"/>
      <c r="CG114" s="140"/>
      <c r="CP114" s="141"/>
    </row>
    <row r="115" spans="2:94" s="139" customFormat="1" x14ac:dyDescent="0.2">
      <c r="B115" s="133"/>
      <c r="C115" s="134">
        <f t="shared" si="33"/>
        <v>43546</v>
      </c>
      <c r="D115" s="134" t="str">
        <f t="shared" si="34"/>
        <v>Fredag</v>
      </c>
      <c r="E115" s="135" t="s">
        <v>50</v>
      </c>
      <c r="F115" s="109">
        <f>IF(OR(E115=""),"",VLOOKUP(E115,[1]Arbejdstider!$B$4:$AE$78,2,))</f>
        <v>0.29166666666666669</v>
      </c>
      <c r="G115" s="109">
        <f>IF(OR(E115=""),"",VLOOKUP(E115,[1]Arbejdstider!$B$4:$AE$78,3,))</f>
        <v>0.625</v>
      </c>
      <c r="H115" s="109">
        <f>IF(OR(E115=""),"",VLOOKUP(E115,[1]Arbejdstider!$B$4:$AE$78,4,))</f>
        <v>0.95833333333333337</v>
      </c>
      <c r="I115" s="109">
        <f>IF(OR(E115=""),"",VLOOKUP(E115,[1]Arbejdstider!$B$4:$AE$78,5,))</f>
        <v>0.30208333333333331</v>
      </c>
      <c r="J115" s="110">
        <f>IF(OR(E115=""),"",VLOOKUP(E115,[1]Arbejdstider!$B$4:$AE$78,6,))</f>
        <v>0</v>
      </c>
      <c r="K115" s="110">
        <f>IF(OR(E115=""),"",VLOOKUP(E115,[1]Arbejdstider!$B$4:$AE$78,7,))</f>
        <v>0</v>
      </c>
      <c r="L115" s="111">
        <f>IF(OR(E115=""),"",VLOOKUP(E115,[1]Arbejdstider!$B$3:$AE$78,10,))</f>
        <v>0</v>
      </c>
      <c r="M115" s="111">
        <f>IF(OR(E115=""),"",VLOOKUP(E115,[1]Arbejdstider!$B$4:$AE$78,11,))</f>
        <v>0</v>
      </c>
      <c r="N115" s="109">
        <f>IF(OR(E115=""),"",VLOOKUP(E115,[1]Arbejdstider!$B$4:$AE$78,14,))</f>
        <v>0</v>
      </c>
      <c r="O115" s="109">
        <f>IF(OR(E115=""),"",VLOOKUP(E115,[1]Arbejdstider!$B$4:$AE$78,15,))</f>
        <v>0</v>
      </c>
      <c r="P115" s="109">
        <f>IF(OR(E115=""),"",VLOOKUP(E115,[1]Arbejdstider!$B$4:$AE$78,12,))</f>
        <v>0</v>
      </c>
      <c r="Q115" s="109">
        <f>IF(OR(E115=""),"",VLOOKUP(E115,[1]Arbejdstider!$B$4:$AE$78,13,))</f>
        <v>0</v>
      </c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>
        <f>IF(OR(E115=""),"",VLOOKUP(E115,[1]Arbejdstider!$B$4:$AE$78,16,))</f>
        <v>0</v>
      </c>
      <c r="AC115" s="112">
        <f>IF(OR(E115=""),"",VLOOKUP(E115,[1]Arbejdstider!$B$4:$AE$78,17,))</f>
        <v>0</v>
      </c>
      <c r="AD115" s="112">
        <f>IF(OR(E115=""),"",VLOOKUP(E115,[1]Arbejdstider!$B$4:$AE$78,18,))</f>
        <v>0</v>
      </c>
      <c r="AE115" s="112">
        <f>IF(OR(E115=""),"",VLOOKUP(E115,[1]Arbejdstider!$B$4:$AE$78,19,))</f>
        <v>0</v>
      </c>
      <c r="AF115" s="113">
        <f>IF(OR(E115=""),"",VLOOKUP(E115,[1]Arbejdstider!$B$4:$AE$78,20,))</f>
        <v>1</v>
      </c>
      <c r="AG115" s="109">
        <f>IF(OR(E115=""),"",VLOOKUP(E115,[1]Arbejdstider!$B$4:$AE$78,21,))</f>
        <v>0.29166666666666669</v>
      </c>
      <c r="AH115" s="109">
        <f>IF(OR(E115=""),"",VLOOKUP(E115,[1]Arbejdstider!$B$4:$AE$78,22,))</f>
        <v>0.625</v>
      </c>
      <c r="AI115" s="109">
        <f>IF(OR(E115=""),"",VLOOKUP(E115,[1]Arbejdstider!$B$4:$AE$78,23,))</f>
        <v>0.95833333333333337</v>
      </c>
      <c r="AJ115" s="114">
        <f>IF(OR(E115=""),"",VLOOKUP(E115,[1]Arbejdstider!$B$4:$AE$78,20,))</f>
        <v>1</v>
      </c>
      <c r="AK115" s="110">
        <f>IF(OR(E115=""),"",VLOOKUP(E115,[1]Arbejdstider!$B$4:$AE$78,21,))</f>
        <v>0.29166666666666669</v>
      </c>
      <c r="AL115" s="115"/>
      <c r="AM115" s="115"/>
      <c r="AN115" s="115"/>
      <c r="AO115" s="115"/>
      <c r="AP115" s="115"/>
      <c r="AQ115" s="115"/>
      <c r="AR115" s="116"/>
      <c r="AS115" s="117"/>
      <c r="AT115" s="118">
        <f>IF(OR(E115=""),"",VLOOKUP(E115,[1]Arbejdstider!$B$4:$AE$78,24,))</f>
        <v>0.29166666666666674</v>
      </c>
      <c r="AU115" s="113">
        <f>IF(OR(E115=""),"",VLOOKUP(E115,[1]Arbejdstider!$B$4:$AE$78,22,))</f>
        <v>0.625</v>
      </c>
      <c r="AV115" s="113">
        <f>IF(OR(E115=""),"",VLOOKUP(E115,[1]Arbejdstider!$B$4:$AE$78,23,))</f>
        <v>0.95833333333333337</v>
      </c>
      <c r="AW115" s="119">
        <f t="shared" si="19"/>
        <v>0.67708333333333337</v>
      </c>
      <c r="AX115" s="120">
        <f>IF(OR($F115="",$G115=""),0,((IF($G115-MAX($F115,([1]Arbejdstider!$C$84/24))+($G115&lt;$F115)&lt;0,0,$G115-MAX($F115,([1]Arbejdstider!$C$84/24))+($G115&lt;$F115)))*24)-((IF(($G115-MAX($F115,([1]Arbejdstider!$D$84/24))+($G115&lt;$F115))&lt;0,0,($G115-MAX($F115,([1]Arbejdstider!$D$84/24))+($G115&lt;$F115)))))*24)</f>
        <v>8</v>
      </c>
      <c r="AY115" s="122">
        <f>IF(OR($F115="",$G115=""),0,((IF($G115-MAX($F115,([1]Arbejdstider!$C$85/24))+($G115&lt;$F115)&lt;0,0,$G115-MAX($F115,([1]Arbejdstider!$C$85/24))+($G115&lt;$F115)))*24)-((IF(($G115-MAX($F115,([1]Arbejdstider!$D$85/24))+($G115&lt;$F115))&lt;0,0,($G115-MAX($F115,([1]Arbejdstider!$D$85/24))+($G115&lt;$F115)))))*24)-IF(OR($AR115="",$AS115=""),0,((IF($AS115-MAX($AR115,([1]Arbejdstider!$C$85/24))+($AS115&lt;$AR115)&lt;0,0,$AS115-MAX($AR115,([1]Arbejdstider!$C$85/24))+($AS115&lt;$AR115)))*24)-((IF(($AS115-MAX($AR115,([1]Arbejdstider!$D$85/24))+($AS115&lt;$AR115))&lt;0,0,($AS115-MAX($AR115,([1]Arbejdstider!$D$85/24))+($AS115&lt;$AR115)))))*24)</f>
        <v>0</v>
      </c>
      <c r="AZ115" s="122">
        <f>IFERROR(CEILING(IF(E115="","",IF(OR($F115=0,$G115=0),0,($G115&lt;=$F115)*(1-([1]Arbejdstider!$C$86/24)+([1]Arbejdstider!$D$86/24))*24+(MIN(([1]Arbejdstider!$D$86/24),$G115)-MIN(([1]Arbejdstider!$D$86/24),$F115)+MAX(([1]Arbejdstider!$C$86/24),$G115)-MAX(([1]Arbejdstider!$C$86/24),$F115))*24)-IF(OR($AR115=0,$AS115=0),0,($AS115&lt;=$AR115)*(1-([1]Arbejdstider!$C$86/24)+([1]Arbejdstider!$D$86/24))*24+(MIN(([1]Arbejdstider!$D$86/24),$AS115)-MIN(([1]Arbejdstider!$D$86/24),$AR115)+MAX(([1]Arbejdstider!$C$86/24),$AS115)-MAX(([1]Arbejdstider!$C$86/24),$AR115))*24)+IF(OR($H115=0,$I115=0),0,($I115&lt;=$H115)*(1-([1]Arbejdstider!$C$86/24)+([1]Arbejdstider!$D$86/24))*24+(MIN(([1]Arbejdstider!$D$86/24),$I115)-MIN(([1]Arbejdstider!$D$86/24),$H115)+MAX(([1]Arbejdstider!$C$86/24),$G115)-MAX(([1]Arbejdstider!$C$86/24),$H115))*24)),0.5),"")</f>
        <v>7</v>
      </c>
      <c r="BA115" s="122">
        <f t="shared" si="20"/>
        <v>0</v>
      </c>
      <c r="BB115" s="122">
        <f t="shared" si="21"/>
        <v>0</v>
      </c>
      <c r="BC115" s="122">
        <f t="shared" si="22"/>
        <v>0</v>
      </c>
      <c r="BD115" s="123"/>
      <c r="BE115" s="124"/>
      <c r="BF115" s="122">
        <f t="shared" si="23"/>
        <v>0</v>
      </c>
      <c r="BG115" s="122">
        <f t="shared" si="31"/>
        <v>1.5</v>
      </c>
      <c r="BH115" s="122">
        <f t="shared" si="24"/>
        <v>0</v>
      </c>
      <c r="BI115" s="121">
        <f t="shared" si="25"/>
        <v>0</v>
      </c>
      <c r="BJ115" s="122">
        <f t="shared" si="26"/>
        <v>0</v>
      </c>
      <c r="BK115" s="122">
        <f t="shared" si="35"/>
        <v>0</v>
      </c>
      <c r="BL115" s="121">
        <f t="shared" si="32"/>
        <v>0</v>
      </c>
      <c r="BM115" s="121">
        <f t="shared" si="28"/>
        <v>0</v>
      </c>
      <c r="BN115" s="121"/>
      <c r="BO115" s="136"/>
      <c r="BP115" s="137">
        <f>IF(OR(F115=0,G115=0),0,IF(AND(WEEKDAY(C115,2)=5,G115&lt;F115,G115&gt;(6/24)),(G115-MAX(F115,(6/24))+(F115&gt;G115))*24-7,IF(WEEKDAY(C115,2)=6,(G115-MAX(F115,(6/24))+(F115&gt;G115))*24,IF(WEEKDAY(C115,2)=7,IF(F115&gt;G115,([1]Arbejdstider!H$87-F115)*24,IF(F115&lt;G115,(G115-F115)*24)),0))))</f>
        <v>0</v>
      </c>
      <c r="BQ115" s="137">
        <f>IF(OR(H115=0,I115=0),0,IF(AND(WEEKDAY(C115,2)=5,I115&lt;H115,I115&gt;(6/24)),(I115-MAX(H115,(6/24))+(H115&gt;I115))*24-7,IF(WEEKDAY(C115,2)=6,(I115-MAX(H115,(6/24))+(H115&gt;I115))*24,IF(WEEKDAY(C115,2)=7,IF(H115&gt;I115,([1]Arbejdstider!H$87-H115)*24,IF(H115&lt;I115,(I115-H115)*24)),""))))</f>
        <v>1.25</v>
      </c>
      <c r="BR115" s="137"/>
      <c r="BS115" s="137"/>
      <c r="BT115" s="138"/>
      <c r="BU115" s="128">
        <f t="shared" si="29"/>
        <v>0</v>
      </c>
      <c r="BV115" s="129" t="str">
        <f t="shared" si="30"/>
        <v>Fredag</v>
      </c>
      <c r="CF115" s="140"/>
      <c r="CG115" s="140"/>
      <c r="CP115" s="141"/>
    </row>
    <row r="116" spans="2:94" s="139" customFormat="1" x14ac:dyDescent="0.2">
      <c r="B116" s="133"/>
      <c r="C116" s="134">
        <f t="shared" si="33"/>
        <v>43547</v>
      </c>
      <c r="D116" s="134" t="str">
        <f t="shared" si="34"/>
        <v>Lørdag</v>
      </c>
      <c r="E116" s="135" t="s">
        <v>49</v>
      </c>
      <c r="F116" s="109">
        <f>IF(OR(E116=""),"",VLOOKUP(E116,[1]Arbejdstider!$B$4:$AE$78,2,))</f>
        <v>0</v>
      </c>
      <c r="G116" s="109">
        <f>IF(OR(E116=""),"",VLOOKUP(E116,[1]Arbejdstider!$B$4:$AE$78,3,))</f>
        <v>0</v>
      </c>
      <c r="H116" s="109">
        <f>IF(OR(E116=""),"",VLOOKUP(E116,[1]Arbejdstider!$B$4:$AE$78,4,))</f>
        <v>0</v>
      </c>
      <c r="I116" s="109">
        <f>IF(OR(E116=""),"",VLOOKUP(E116,[1]Arbejdstider!$B$4:$AE$78,5,))</f>
        <v>0</v>
      </c>
      <c r="J116" s="110">
        <f>IF(OR(E116=""),"",VLOOKUP(E116,[1]Arbejdstider!$B$4:$AE$78,6,))</f>
        <v>0</v>
      </c>
      <c r="K116" s="110">
        <f>IF(OR(E116=""),"",VLOOKUP(E116,[1]Arbejdstider!$B$4:$AE$78,7,))</f>
        <v>0</v>
      </c>
      <c r="L116" s="111">
        <f>IF(OR(E116=""),"",VLOOKUP(E116,[1]Arbejdstider!$B$3:$AE$78,10,))</f>
        <v>0</v>
      </c>
      <c r="M116" s="111">
        <f>IF(OR(E116=""),"",VLOOKUP(E116,[1]Arbejdstider!$B$4:$AE$78,11,))</f>
        <v>0</v>
      </c>
      <c r="N116" s="109">
        <f>IF(OR(E116=""),"",VLOOKUP(E116,[1]Arbejdstider!$B$4:$AE$78,14,))</f>
        <v>0</v>
      </c>
      <c r="O116" s="109">
        <f>IF(OR(E116=""),"",VLOOKUP(E116,[1]Arbejdstider!$B$4:$AE$78,15,))</f>
        <v>0</v>
      </c>
      <c r="P116" s="109">
        <f>IF(OR(E116=""),"",VLOOKUP(E116,[1]Arbejdstider!$B$4:$AE$78,12,))</f>
        <v>0</v>
      </c>
      <c r="Q116" s="109">
        <f>IF(OR(E116=""),"",VLOOKUP(E116,[1]Arbejdstider!$B$4:$AE$78,13,))</f>
        <v>0</v>
      </c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>
        <f>IF(OR(E116=""),"",VLOOKUP(E116,[1]Arbejdstider!$B$4:$AE$78,16,))</f>
        <v>0</v>
      </c>
      <c r="AC116" s="112">
        <f>IF(OR(E116=""),"",VLOOKUP(E116,[1]Arbejdstider!$B$4:$AE$78,17,))</f>
        <v>0</v>
      </c>
      <c r="AD116" s="112">
        <f>IF(OR(E116=""),"",VLOOKUP(E116,[1]Arbejdstider!$B$4:$AE$78,18,))</f>
        <v>0</v>
      </c>
      <c r="AE116" s="112">
        <f>IF(OR(E116=""),"",VLOOKUP(E116,[1]Arbejdstider!$B$4:$AE$78,19,))</f>
        <v>0</v>
      </c>
      <c r="AF116" s="113">
        <f>IF(OR(E116=""),"",VLOOKUP(E116,[1]Arbejdstider!$B$4:$AE$78,20,))</f>
        <v>0.30208333333333331</v>
      </c>
      <c r="AG116" s="109">
        <f>IF(OR(E116=""),"",VLOOKUP(E116,[1]Arbejdstider!$B$4:$AE$78,21,))</f>
        <v>0.55208333333333337</v>
      </c>
      <c r="AH116" s="109">
        <f>IF(OR(E116=""),"",VLOOKUP(E116,[1]Arbejdstider!$B$4:$AE$78,22,))</f>
        <v>0.55208333333333337</v>
      </c>
      <c r="AI116" s="109">
        <f>IF(OR(E116=""),"",VLOOKUP(E116,[1]Arbejdstider!$B$4:$AE$78,23,))</f>
        <v>1</v>
      </c>
      <c r="AJ116" s="114">
        <f>IF(OR(E116=""),"",VLOOKUP(E116,[1]Arbejdstider!$B$4:$AE$78,20,))</f>
        <v>0.30208333333333331</v>
      </c>
      <c r="AK116" s="110">
        <f>IF(OR(E116=""),"",VLOOKUP(E116,[1]Arbejdstider!$B$4:$AE$78,21,))</f>
        <v>0.55208333333333337</v>
      </c>
      <c r="AL116" s="115"/>
      <c r="AM116" s="115"/>
      <c r="AN116" s="115"/>
      <c r="AO116" s="115"/>
      <c r="AP116" s="115"/>
      <c r="AQ116" s="115"/>
      <c r="AR116" s="116"/>
      <c r="AS116" s="117"/>
      <c r="AT116" s="118">
        <f>IF(OR(E116=""),"",VLOOKUP(E116,[1]Arbejdstider!$B$4:$AE$78,24,))</f>
        <v>0.25000000000000006</v>
      </c>
      <c r="AU116" s="113">
        <f>IF(OR(E116=""),"",VLOOKUP(E116,[1]Arbejdstider!$B$4:$AE$78,22,))</f>
        <v>0.55208333333333337</v>
      </c>
      <c r="AV116" s="113">
        <f>IF(OR(E116=""),"",VLOOKUP(E116,[1]Arbejdstider!$B$4:$AE$78,23,))</f>
        <v>1</v>
      </c>
      <c r="AW116" s="119">
        <f t="shared" si="19"/>
        <v>0</v>
      </c>
      <c r="AX116" s="120">
        <f>IF(OR($F116="",$G116=""),0,((IF($G116-MAX($F116,([1]Arbejdstider!$C$84/24))+($G116&lt;$F116)&lt;0,0,$G116-MAX($F116,([1]Arbejdstider!$C$84/24))+($G116&lt;$F116)))*24)-((IF(($G116-MAX($F116,([1]Arbejdstider!$D$84/24))+($G116&lt;$F116))&lt;0,0,($G116-MAX($F116,([1]Arbejdstider!$D$84/24))+($G116&lt;$F116)))))*24)</f>
        <v>0</v>
      </c>
      <c r="AY116" s="122">
        <f>IF(OR($F116="",$G116=""),0,((IF($G116-MAX($F116,([1]Arbejdstider!$C$85/24))+($G116&lt;$F116)&lt;0,0,$G116-MAX($F116,([1]Arbejdstider!$C$85/24))+($G116&lt;$F116)))*24)-((IF(($G116-MAX($F116,([1]Arbejdstider!$D$85/24))+($G116&lt;$F116))&lt;0,0,($G116-MAX($F116,([1]Arbejdstider!$D$85/24))+($G116&lt;$F116)))))*24)-IF(OR($AR116="",$AS116=""),0,((IF($AS116-MAX($AR116,([1]Arbejdstider!$C$85/24))+($AS116&lt;$AR116)&lt;0,0,$AS116-MAX($AR116,([1]Arbejdstider!$C$85/24))+($AS116&lt;$AR116)))*24)-((IF(($AS116-MAX($AR116,([1]Arbejdstider!$D$85/24))+($AS116&lt;$AR116))&lt;0,0,($AS116-MAX($AR116,([1]Arbejdstider!$D$85/24))+($AS116&lt;$AR116)))))*24)</f>
        <v>0</v>
      </c>
      <c r="AZ116" s="122">
        <f>IFERROR(CEILING(IF(E116="","",IF(OR($F116=0,$G116=0),0,($G116&lt;=$F116)*(1-([1]Arbejdstider!$C$86/24)+([1]Arbejdstider!$D$86/24))*24+(MIN(([1]Arbejdstider!$D$86/24),$G116)-MIN(([1]Arbejdstider!$D$86/24),$F116)+MAX(([1]Arbejdstider!$C$86/24),$G116)-MAX(([1]Arbejdstider!$C$86/24),$F116))*24)-IF(OR($AR116=0,$AS116=0),0,($AS116&lt;=$AR116)*(1-([1]Arbejdstider!$C$86/24)+([1]Arbejdstider!$D$86/24))*24+(MIN(([1]Arbejdstider!$D$86/24),$AS116)-MIN(([1]Arbejdstider!$D$86/24),$AR116)+MAX(([1]Arbejdstider!$C$86/24),$AS116)-MAX(([1]Arbejdstider!$C$86/24),$AR116))*24)+IF(OR($H116=0,$I116=0),0,($I116&lt;=$H116)*(1-([1]Arbejdstider!$C$86/24)+([1]Arbejdstider!$D$86/24))*24+(MIN(([1]Arbejdstider!$D$86/24),$I116)-MIN(([1]Arbejdstider!$D$86/24),$H116)+MAX(([1]Arbejdstider!$C$86/24),$G116)-MAX(([1]Arbejdstider!$C$86/24),$H116))*24)),0.5),"")</f>
        <v>0</v>
      </c>
      <c r="BA116" s="122">
        <f t="shared" si="20"/>
        <v>0</v>
      </c>
      <c r="BB116" s="122">
        <f t="shared" si="21"/>
        <v>0</v>
      </c>
      <c r="BC116" s="122">
        <f t="shared" si="22"/>
        <v>0</v>
      </c>
      <c r="BD116" s="123"/>
      <c r="BE116" s="124"/>
      <c r="BF116" s="122">
        <f t="shared" si="23"/>
        <v>0</v>
      </c>
      <c r="BG116" s="122">
        <f t="shared" si="31"/>
        <v>0</v>
      </c>
      <c r="BH116" s="122">
        <f t="shared" si="24"/>
        <v>0</v>
      </c>
      <c r="BI116" s="121">
        <f t="shared" si="25"/>
        <v>0</v>
      </c>
      <c r="BJ116" s="122">
        <f t="shared" si="26"/>
        <v>0</v>
      </c>
      <c r="BK116" s="122">
        <f t="shared" si="35"/>
        <v>0</v>
      </c>
      <c r="BL116" s="121">
        <f t="shared" si="32"/>
        <v>0</v>
      </c>
      <c r="BM116" s="121">
        <f t="shared" si="28"/>
        <v>0</v>
      </c>
      <c r="BN116" s="121"/>
      <c r="BO116" s="136"/>
      <c r="BP116" s="137">
        <f>IF(OR(F116=0,G116=0),0,IF(AND(WEEKDAY(C116,2)=5,G116&lt;F116,G116&gt;(6/24)),(G116-MAX(F116,(6/24))+(F116&gt;G116))*24-7,IF(WEEKDAY(C116,2)=6,(G116-MAX(F116,(6/24))+(F116&gt;G116))*24,IF(WEEKDAY(C116,2)=7,IF(F116&gt;G116,([1]Arbejdstider!H$87-F116)*24,IF(F116&lt;G116,(G116-F116)*24)),0))))</f>
        <v>0</v>
      </c>
      <c r="BQ116" s="137">
        <f>IF(OR(H116=0,I116=0),0,IF(AND(WEEKDAY(C116,2)=5,I116&lt;H116,I116&gt;(6/24)),(I116-MAX(H116,(6/24))+(H116&gt;I116))*24-7,IF(WEEKDAY(C116,2)=6,(I116-MAX(H116,(6/24))+(H116&gt;I116))*24,IF(WEEKDAY(C116,2)=7,IF(H116&gt;I116,([1]Arbejdstider!H$87-H116)*24,IF(H116&lt;I116,(I116-H116)*24)),""))))</f>
        <v>0</v>
      </c>
      <c r="BR116" s="137"/>
      <c r="BS116" s="137"/>
      <c r="BT116" s="138"/>
      <c r="BU116" s="128">
        <f t="shared" si="29"/>
        <v>0</v>
      </c>
      <c r="BV116" s="129" t="str">
        <f t="shared" si="30"/>
        <v>Lørdag</v>
      </c>
      <c r="CF116" s="140"/>
      <c r="CG116" s="140"/>
      <c r="CP116" s="141"/>
    </row>
    <row r="117" spans="2:94" s="139" customFormat="1" x14ac:dyDescent="0.2">
      <c r="B117" s="133"/>
      <c r="C117" s="134">
        <f t="shared" si="33"/>
        <v>43548</v>
      </c>
      <c r="D117" s="134" t="str">
        <f t="shared" si="34"/>
        <v>Søndag</v>
      </c>
      <c r="E117" s="135" t="s">
        <v>46</v>
      </c>
      <c r="F117" s="109">
        <f>IF(OR(E117=""),"",VLOOKUP(E117,[1]Arbejdstider!$B$4:$AE$78,2,))</f>
        <v>0</v>
      </c>
      <c r="G117" s="109">
        <f>IF(OR(E117=""),"",VLOOKUP(E117,[1]Arbejdstider!$B$4:$AE$78,3,))</f>
        <v>0</v>
      </c>
      <c r="H117" s="109">
        <f>IF(OR(E117=""),"",VLOOKUP(E117,[1]Arbejdstider!$B$4:$AE$78,4,))</f>
        <v>0</v>
      </c>
      <c r="I117" s="109">
        <f>IF(OR(E117=""),"",VLOOKUP(E117,[1]Arbejdstider!$B$4:$AE$78,5,))</f>
        <v>0</v>
      </c>
      <c r="J117" s="110">
        <f>IF(OR(E117=""),"",VLOOKUP(E117,[1]Arbejdstider!$B$4:$AE$78,6,))</f>
        <v>0</v>
      </c>
      <c r="K117" s="110">
        <f>IF(OR(E117=""),"",VLOOKUP(E117,[1]Arbejdstider!$B$4:$AE$78,7,))</f>
        <v>0</v>
      </c>
      <c r="L117" s="111">
        <f>IF(OR(E117=""),"",VLOOKUP(E117,[1]Arbejdstider!$B$3:$AE$78,10,))</f>
        <v>0</v>
      </c>
      <c r="M117" s="111">
        <f>IF(OR(E117=""),"",VLOOKUP(E117,[1]Arbejdstider!$B$4:$AE$78,11,))</f>
        <v>0</v>
      </c>
      <c r="N117" s="109">
        <f>IF(OR(E117=""),"",VLOOKUP(E117,[1]Arbejdstider!$B$4:$AE$78,14,))</f>
        <v>0</v>
      </c>
      <c r="O117" s="109">
        <f>IF(OR(E117=""),"",VLOOKUP(E117,[1]Arbejdstider!$B$4:$AE$78,15,))</f>
        <v>0</v>
      </c>
      <c r="P117" s="109">
        <f>IF(OR(E117=""),"",VLOOKUP(E117,[1]Arbejdstider!$B$4:$AE$78,12,))</f>
        <v>0</v>
      </c>
      <c r="Q117" s="109">
        <f>IF(OR(E117=""),"",VLOOKUP(E117,[1]Arbejdstider!$B$4:$AE$78,13,))</f>
        <v>0</v>
      </c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>
        <f>IF(OR(E117=""),"",VLOOKUP(E117,[1]Arbejdstider!$B$4:$AE$78,16,))</f>
        <v>0</v>
      </c>
      <c r="AC117" s="112">
        <f>IF(OR(E117=""),"",VLOOKUP(E117,[1]Arbejdstider!$B$4:$AE$78,17,))</f>
        <v>0</v>
      </c>
      <c r="AD117" s="112">
        <f>IF(OR(E117=""),"",VLOOKUP(E117,[1]Arbejdstider!$B$4:$AE$78,18,))</f>
        <v>0</v>
      </c>
      <c r="AE117" s="112">
        <f>IF(OR(E117=""),"",VLOOKUP(E117,[1]Arbejdstider!$B$4:$AE$78,19,))</f>
        <v>0</v>
      </c>
      <c r="AF117" s="113">
        <f>IF(OR(E117=""),"",VLOOKUP(E117,[1]Arbejdstider!$B$4:$AE$78,20,))</f>
        <v>1</v>
      </c>
      <c r="AG117" s="109">
        <f>IF(OR(E117=""),"",VLOOKUP(E117,[1]Arbejdstider!$B$4:$AE$78,21,))</f>
        <v>1</v>
      </c>
      <c r="AH117" s="109">
        <f>IF(OR(E117=""),"",VLOOKUP(E117,[1]Arbejdstider!$B$4:$AE$78,22,))</f>
        <v>0</v>
      </c>
      <c r="AI117" s="109">
        <f>IF(OR(E117=""),"",VLOOKUP(E117,[1]Arbejdstider!$B$4:$AE$78,23,))</f>
        <v>0</v>
      </c>
      <c r="AJ117" s="114">
        <f>IF(OR(E117=""),"",VLOOKUP(E117,[1]Arbejdstider!$B$4:$AE$78,20,))</f>
        <v>1</v>
      </c>
      <c r="AK117" s="110">
        <f>IF(OR(E117=""),"",VLOOKUP(E117,[1]Arbejdstider!$B$4:$AE$78,21,))</f>
        <v>1</v>
      </c>
      <c r="AL117" s="115"/>
      <c r="AM117" s="115"/>
      <c r="AN117" s="115"/>
      <c r="AO117" s="115"/>
      <c r="AP117" s="115"/>
      <c r="AQ117" s="115"/>
      <c r="AR117" s="116"/>
      <c r="AS117" s="117"/>
      <c r="AT117" s="118">
        <f>IF(OR(E117=""),"",VLOOKUP(E117,[1]Arbejdstider!$B$4:$AE$78,24,))</f>
        <v>0</v>
      </c>
      <c r="AU117" s="113">
        <f>IF(OR(E117=""),"",VLOOKUP(E117,[1]Arbejdstider!$B$4:$AE$78,22,))</f>
        <v>0</v>
      </c>
      <c r="AV117" s="113">
        <f>IF(OR(E117=""),"",VLOOKUP(E117,[1]Arbejdstider!$B$4:$AE$78,23,))</f>
        <v>0</v>
      </c>
      <c r="AW117" s="119">
        <f t="shared" si="19"/>
        <v>0</v>
      </c>
      <c r="AX117" s="120">
        <f>IF(OR($F117="",$G117=""),0,((IF($G117-MAX($F117,([1]Arbejdstider!$C$84/24))+($G117&lt;$F117)&lt;0,0,$G117-MAX($F117,([1]Arbejdstider!$C$84/24))+($G117&lt;$F117)))*24)-((IF(($G117-MAX($F117,([1]Arbejdstider!$D$84/24))+($G117&lt;$F117))&lt;0,0,($G117-MAX($F117,([1]Arbejdstider!$D$84/24))+($G117&lt;$F117)))))*24)</f>
        <v>0</v>
      </c>
      <c r="AY117" s="122">
        <f>IF(OR($F117="",$G117=""),0,((IF($G117-MAX($F117,([1]Arbejdstider!$C$85/24))+($G117&lt;$F117)&lt;0,0,$G117-MAX($F117,([1]Arbejdstider!$C$85/24))+($G117&lt;$F117)))*24)-((IF(($G117-MAX($F117,([1]Arbejdstider!$D$85/24))+($G117&lt;$F117))&lt;0,0,($G117-MAX($F117,([1]Arbejdstider!$D$85/24))+($G117&lt;$F117)))))*24)-IF(OR($AR117="",$AS117=""),0,((IF($AS117-MAX($AR117,([1]Arbejdstider!$C$85/24))+($AS117&lt;$AR117)&lt;0,0,$AS117-MAX($AR117,([1]Arbejdstider!$C$85/24))+($AS117&lt;$AR117)))*24)-((IF(($AS117-MAX($AR117,([1]Arbejdstider!$D$85/24))+($AS117&lt;$AR117))&lt;0,0,($AS117-MAX($AR117,([1]Arbejdstider!$D$85/24))+($AS117&lt;$AR117)))))*24)</f>
        <v>0</v>
      </c>
      <c r="AZ117" s="122">
        <f>IFERROR(CEILING(IF(E117="","",IF(OR($F117=0,$G117=0),0,($G117&lt;=$F117)*(1-([1]Arbejdstider!$C$86/24)+([1]Arbejdstider!$D$86/24))*24+(MIN(([1]Arbejdstider!$D$86/24),$G117)-MIN(([1]Arbejdstider!$D$86/24),$F117)+MAX(([1]Arbejdstider!$C$86/24),$G117)-MAX(([1]Arbejdstider!$C$86/24),$F117))*24)-IF(OR($AR117=0,$AS117=0),0,($AS117&lt;=$AR117)*(1-([1]Arbejdstider!$C$86/24)+([1]Arbejdstider!$D$86/24))*24+(MIN(([1]Arbejdstider!$D$86/24),$AS117)-MIN(([1]Arbejdstider!$D$86/24),$AR117)+MAX(([1]Arbejdstider!$C$86/24),$AS117)-MAX(([1]Arbejdstider!$C$86/24),$AR117))*24)+IF(OR($H117=0,$I117=0),0,($I117&lt;=$H117)*(1-([1]Arbejdstider!$C$86/24)+([1]Arbejdstider!$D$86/24))*24+(MIN(([1]Arbejdstider!$D$86/24),$I117)-MIN(([1]Arbejdstider!$D$86/24),$H117)+MAX(([1]Arbejdstider!$C$86/24),$G117)-MAX(([1]Arbejdstider!$C$86/24),$H117))*24)),0.5),"")</f>
        <v>0</v>
      </c>
      <c r="BA117" s="122">
        <f t="shared" si="20"/>
        <v>0</v>
      </c>
      <c r="BB117" s="122">
        <f t="shared" si="21"/>
        <v>0</v>
      </c>
      <c r="BC117" s="122">
        <f t="shared" si="22"/>
        <v>0</v>
      </c>
      <c r="BD117" s="123"/>
      <c r="BE117" s="124"/>
      <c r="BF117" s="122">
        <f t="shared" si="23"/>
        <v>0</v>
      </c>
      <c r="BG117" s="122">
        <f t="shared" si="31"/>
        <v>0</v>
      </c>
      <c r="BH117" s="122">
        <f t="shared" si="24"/>
        <v>0</v>
      </c>
      <c r="BI117" s="121">
        <f t="shared" si="25"/>
        <v>0</v>
      </c>
      <c r="BJ117" s="122">
        <f t="shared" si="26"/>
        <v>0</v>
      </c>
      <c r="BK117" s="122">
        <f t="shared" si="35"/>
        <v>0</v>
      </c>
      <c r="BL117" s="121">
        <f t="shared" si="32"/>
        <v>0</v>
      </c>
      <c r="BM117" s="121">
        <f t="shared" si="28"/>
        <v>0</v>
      </c>
      <c r="BN117" s="121"/>
      <c r="BO117" s="136"/>
      <c r="BP117" s="137">
        <f>IF(OR(F117=0,G117=0),0,IF(AND(WEEKDAY(C117,2)=5,G117&lt;F117,G117&gt;(6/24)),(G117-MAX(F117,(6/24))+(F117&gt;G117))*24-7,IF(WEEKDAY(C117,2)=6,(G117-MAX(F117,(6/24))+(F117&gt;G117))*24,IF(WEEKDAY(C117,2)=7,IF(F117&gt;G117,([1]Arbejdstider!H$87-F117)*24,IF(F117&lt;G117,(G117-F117)*24)),0))))</f>
        <v>0</v>
      </c>
      <c r="BQ117" s="137">
        <f>IF(OR(H117=0,I117=0),0,IF(AND(WEEKDAY(C117,2)=5,I117&lt;H117,I117&gt;(6/24)),(I117-MAX(H117,(6/24))+(H117&gt;I117))*24-7,IF(WEEKDAY(C117,2)=6,(I117-MAX(H117,(6/24))+(H117&gt;I117))*24,IF(WEEKDAY(C117,2)=7,IF(H117&gt;I117,([1]Arbejdstider!H$87-H117)*24,IF(H117&lt;I117,(I117-H117)*24)),""))))</f>
        <v>0</v>
      </c>
      <c r="BR117" s="137"/>
      <c r="BS117" s="137"/>
      <c r="BT117" s="144"/>
      <c r="BU117" s="128">
        <f t="shared" si="29"/>
        <v>0</v>
      </c>
      <c r="BV117" s="129" t="str">
        <f t="shared" si="30"/>
        <v>Søndag</v>
      </c>
      <c r="CF117" s="140"/>
      <c r="CG117" s="140"/>
      <c r="CP117" s="141"/>
    </row>
    <row r="118" spans="2:94" s="139" customFormat="1" x14ac:dyDescent="0.2">
      <c r="B118" s="133"/>
      <c r="C118" s="134">
        <f t="shared" si="33"/>
        <v>43549</v>
      </c>
      <c r="D118" s="134" t="str">
        <f t="shared" si="34"/>
        <v>Mandag</v>
      </c>
      <c r="E118" s="135" t="s">
        <v>46</v>
      </c>
      <c r="F118" s="109">
        <f>IF(OR(E118=""),"",VLOOKUP(E118,[1]Arbejdstider!$B$4:$AE$78,2,))</f>
        <v>0</v>
      </c>
      <c r="G118" s="109">
        <f>IF(OR(E118=""),"",VLOOKUP(E118,[1]Arbejdstider!$B$4:$AE$78,3,))</f>
        <v>0</v>
      </c>
      <c r="H118" s="109">
        <f>IF(OR(E118=""),"",VLOOKUP(E118,[1]Arbejdstider!$B$4:$AE$78,4,))</f>
        <v>0</v>
      </c>
      <c r="I118" s="109">
        <f>IF(OR(E118=""),"",VLOOKUP(E118,[1]Arbejdstider!$B$4:$AE$78,5,))</f>
        <v>0</v>
      </c>
      <c r="J118" s="110">
        <f>IF(OR(E118=""),"",VLOOKUP(E118,[1]Arbejdstider!$B$4:$AE$78,6,))</f>
        <v>0</v>
      </c>
      <c r="K118" s="110">
        <f>IF(OR(E118=""),"",VLOOKUP(E118,[1]Arbejdstider!$B$4:$AE$78,7,))</f>
        <v>0</v>
      </c>
      <c r="L118" s="111">
        <f>IF(OR(E118=""),"",VLOOKUP(E118,[1]Arbejdstider!$B$3:$AE$78,10,))</f>
        <v>0</v>
      </c>
      <c r="M118" s="111">
        <f>IF(OR(E118=""),"",VLOOKUP(E118,[1]Arbejdstider!$B$4:$AE$78,11,))</f>
        <v>0</v>
      </c>
      <c r="N118" s="109">
        <f>IF(OR(E118=""),"",VLOOKUP(E118,[1]Arbejdstider!$B$4:$AE$78,14,))</f>
        <v>0</v>
      </c>
      <c r="O118" s="109">
        <f>IF(OR(E118=""),"",VLOOKUP(E118,[1]Arbejdstider!$B$4:$AE$78,15,))</f>
        <v>0</v>
      </c>
      <c r="P118" s="109">
        <f>IF(OR(E118=""),"",VLOOKUP(E118,[1]Arbejdstider!$B$4:$AE$78,12,))</f>
        <v>0</v>
      </c>
      <c r="Q118" s="109">
        <f>IF(OR(E118=""),"",VLOOKUP(E118,[1]Arbejdstider!$B$4:$AE$78,13,))</f>
        <v>0</v>
      </c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>
        <f>IF(OR(E118=""),"",VLOOKUP(E118,[1]Arbejdstider!$B$4:$AE$78,16,))</f>
        <v>0</v>
      </c>
      <c r="AC118" s="112">
        <f>IF(OR(E118=""),"",VLOOKUP(E118,[1]Arbejdstider!$B$4:$AE$78,17,))</f>
        <v>0</v>
      </c>
      <c r="AD118" s="112">
        <f>IF(OR(E118=""),"",VLOOKUP(E118,[1]Arbejdstider!$B$4:$AE$78,18,))</f>
        <v>0</v>
      </c>
      <c r="AE118" s="112">
        <f>IF(OR(E118=""),"",VLOOKUP(E118,[1]Arbejdstider!$B$4:$AE$78,19,))</f>
        <v>0</v>
      </c>
      <c r="AF118" s="113">
        <f>IF(OR(E118=""),"",VLOOKUP(E118,[1]Arbejdstider!$B$4:$AE$78,20,))</f>
        <v>1</v>
      </c>
      <c r="AG118" s="109">
        <f>IF(OR(E118=""),"",VLOOKUP(E118,[1]Arbejdstider!$B$4:$AE$78,21,))</f>
        <v>1</v>
      </c>
      <c r="AH118" s="109">
        <f>IF(OR(E118=""),"",VLOOKUP(E118,[1]Arbejdstider!$B$4:$AE$78,22,))</f>
        <v>0</v>
      </c>
      <c r="AI118" s="109">
        <f>IF(OR(E118=""),"",VLOOKUP(E118,[1]Arbejdstider!$B$4:$AE$78,23,))</f>
        <v>0</v>
      </c>
      <c r="AJ118" s="114">
        <f>IF(OR(E118=""),"",VLOOKUP(E118,[1]Arbejdstider!$B$4:$AE$78,20,))</f>
        <v>1</v>
      </c>
      <c r="AK118" s="110">
        <f>IF(OR(E118=""),"",VLOOKUP(E118,[1]Arbejdstider!$B$4:$AE$78,21,))</f>
        <v>1</v>
      </c>
      <c r="AL118" s="115"/>
      <c r="AM118" s="115"/>
      <c r="AN118" s="115"/>
      <c r="AO118" s="115"/>
      <c r="AP118" s="115"/>
      <c r="AQ118" s="115"/>
      <c r="AR118" s="116"/>
      <c r="AS118" s="117"/>
      <c r="AT118" s="118">
        <f>IF(OR(E118=""),"",VLOOKUP(E118,[1]Arbejdstider!$B$4:$AE$78,24,))</f>
        <v>0</v>
      </c>
      <c r="AU118" s="113">
        <f>IF(OR(E118=""),"",VLOOKUP(E118,[1]Arbejdstider!$B$4:$AE$78,22,))</f>
        <v>0</v>
      </c>
      <c r="AV118" s="113">
        <f>IF(OR(E118=""),"",VLOOKUP(E118,[1]Arbejdstider!$B$4:$AE$78,23,))</f>
        <v>0</v>
      </c>
      <c r="AW118" s="119">
        <f t="shared" si="19"/>
        <v>0</v>
      </c>
      <c r="AX118" s="120">
        <f>IF(OR($F118="",$G118=""),0,((IF($G118-MAX($F118,([1]Arbejdstider!$C$84/24))+($G118&lt;$F118)&lt;0,0,$G118-MAX($F118,([1]Arbejdstider!$C$84/24))+($G118&lt;$F118)))*24)-((IF(($G118-MAX($F118,([1]Arbejdstider!$D$84/24))+($G118&lt;$F118))&lt;0,0,($G118-MAX($F118,([1]Arbejdstider!$D$84/24))+($G118&lt;$F118)))))*24)</f>
        <v>0</v>
      </c>
      <c r="AY118" s="122">
        <f>IF(OR($F118="",$G118=""),0,((IF($G118-MAX($F118,([1]Arbejdstider!$C$85/24))+($G118&lt;$F118)&lt;0,0,$G118-MAX($F118,([1]Arbejdstider!$C$85/24))+($G118&lt;$F118)))*24)-((IF(($G118-MAX($F118,([1]Arbejdstider!$D$85/24))+($G118&lt;$F118))&lt;0,0,($G118-MAX($F118,([1]Arbejdstider!$D$85/24))+($G118&lt;$F118)))))*24)-IF(OR($AR118="",$AS118=""),0,((IF($AS118-MAX($AR118,([1]Arbejdstider!$C$85/24))+($AS118&lt;$AR118)&lt;0,0,$AS118-MAX($AR118,([1]Arbejdstider!$C$85/24))+($AS118&lt;$AR118)))*24)-((IF(($AS118-MAX($AR118,([1]Arbejdstider!$D$85/24))+($AS118&lt;$AR118))&lt;0,0,($AS118-MAX($AR118,([1]Arbejdstider!$D$85/24))+($AS118&lt;$AR118)))))*24)</f>
        <v>0</v>
      </c>
      <c r="AZ118" s="122">
        <f>IFERROR(CEILING(IF(E118="","",IF(OR($F118=0,$G118=0),0,($G118&lt;=$F118)*(1-([1]Arbejdstider!$C$86/24)+([1]Arbejdstider!$D$86/24))*24+(MIN(([1]Arbejdstider!$D$86/24),$G118)-MIN(([1]Arbejdstider!$D$86/24),$F118)+MAX(([1]Arbejdstider!$C$86/24),$G118)-MAX(([1]Arbejdstider!$C$86/24),$F118))*24)-IF(OR($AR118=0,$AS118=0),0,($AS118&lt;=$AR118)*(1-([1]Arbejdstider!$C$86/24)+([1]Arbejdstider!$D$86/24))*24+(MIN(([1]Arbejdstider!$D$86/24),$AS118)-MIN(([1]Arbejdstider!$D$86/24),$AR118)+MAX(([1]Arbejdstider!$C$86/24),$AS118)-MAX(([1]Arbejdstider!$C$86/24),$AR118))*24)+IF(OR($H118=0,$I118=0),0,($I118&lt;=$H118)*(1-([1]Arbejdstider!$C$86/24)+([1]Arbejdstider!$D$86/24))*24+(MIN(([1]Arbejdstider!$D$86/24),$I118)-MIN(([1]Arbejdstider!$D$86/24),$H118)+MAX(([1]Arbejdstider!$C$86/24),$G118)-MAX(([1]Arbejdstider!$C$86/24),$H118))*24)),0.5),"")</f>
        <v>0</v>
      </c>
      <c r="BA118" s="122">
        <f t="shared" si="20"/>
        <v>0</v>
      </c>
      <c r="BB118" s="122">
        <f t="shared" si="21"/>
        <v>0</v>
      </c>
      <c r="BC118" s="122">
        <f t="shared" si="22"/>
        <v>0</v>
      </c>
      <c r="BD118" s="123"/>
      <c r="BE118" s="124"/>
      <c r="BF118" s="122">
        <f t="shared" si="23"/>
        <v>0</v>
      </c>
      <c r="BG118" s="122">
        <f t="shared" si="31"/>
        <v>0</v>
      </c>
      <c r="BH118" s="122">
        <f t="shared" si="24"/>
        <v>0</v>
      </c>
      <c r="BI118" s="121">
        <f t="shared" si="25"/>
        <v>0</v>
      </c>
      <c r="BJ118" s="122">
        <f t="shared" si="26"/>
        <v>0</v>
      </c>
      <c r="BK118" s="122">
        <f t="shared" si="35"/>
        <v>0</v>
      </c>
      <c r="BL118" s="121">
        <f t="shared" si="32"/>
        <v>0</v>
      </c>
      <c r="BM118" s="121">
        <f t="shared" si="28"/>
        <v>0</v>
      </c>
      <c r="BN118" s="121"/>
      <c r="BO118" s="136">
        <f>SUM(AW112:AW118)</f>
        <v>1.6770833333333335</v>
      </c>
      <c r="BP118" s="137">
        <f>IF(OR(F118=0,G118=0),0,IF(AND(WEEKDAY(C118,2)=5,G118&lt;F118,G118&gt;(6/24)),(G118-MAX(F118,(6/24))+(F118&gt;G118))*24-7,IF(WEEKDAY(C118,2)=6,(G118-MAX(F118,(6/24))+(F118&gt;G118))*24,IF(WEEKDAY(C118,2)=7,IF(F118&gt;G118,([1]Arbejdstider!H$87-F118)*24,IF(F118&lt;G118,(G118-F118)*24)),0))))</f>
        <v>0</v>
      </c>
      <c r="BQ118" s="137">
        <f>IF(OR(H118=0,I118=0),0,IF(AND(WEEKDAY(C118,2)=5,I118&lt;H118,I118&gt;(6/24)),(I118-MAX(H118,(6/24))+(H118&gt;I118))*24-7,IF(WEEKDAY(C118,2)=6,(I118-MAX(H118,(6/24))+(H118&gt;I118))*24,IF(WEEKDAY(C118,2)=7,IF(H118&gt;I118,([1]Arbejdstider!H$87-H118)*24,IF(H118&lt;I118,(I118-H118)*24)),""))))</f>
        <v>0</v>
      </c>
      <c r="BR118" s="137"/>
      <c r="BS118" s="137"/>
      <c r="BT118" s="138"/>
      <c r="BU118" s="128">
        <f t="shared" si="29"/>
        <v>0</v>
      </c>
      <c r="BV118" s="129" t="str">
        <f t="shared" si="30"/>
        <v>Mandag</v>
      </c>
      <c r="CF118" s="140"/>
      <c r="CG118" s="140"/>
      <c r="CP118" s="141"/>
    </row>
    <row r="119" spans="2:94" s="139" customFormat="1" x14ac:dyDescent="0.2">
      <c r="B119" s="133">
        <f>B112+1</f>
        <v>13</v>
      </c>
      <c r="C119" s="134">
        <f t="shared" si="33"/>
        <v>43550</v>
      </c>
      <c r="D119" s="134" t="str">
        <f t="shared" si="34"/>
        <v>Tirsdag</v>
      </c>
      <c r="E119" s="135" t="s">
        <v>45</v>
      </c>
      <c r="F119" s="109">
        <f>IF(OR(E119=""),"",VLOOKUP(E119,[1]Arbejdstider!$B$4:$AE$78,2,))</f>
        <v>0.625</v>
      </c>
      <c r="G119" s="109">
        <f>IF(OR(E119=""),"",VLOOKUP(E119,[1]Arbejdstider!$B$4:$AE$78,3,))</f>
        <v>0.96875</v>
      </c>
      <c r="H119" s="109">
        <f>IF(OR(E119=""),"",VLOOKUP(E119,[1]Arbejdstider!$B$4:$AE$78,4,))</f>
        <v>0</v>
      </c>
      <c r="I119" s="109">
        <f>IF(OR(E119=""),"",VLOOKUP(E119,[1]Arbejdstider!$B$4:$AE$78,5,))</f>
        <v>0</v>
      </c>
      <c r="J119" s="110">
        <f>IF(OR(E119=""),"",VLOOKUP(E119,[1]Arbejdstider!$B$4:$AE$78,6,))</f>
        <v>0</v>
      </c>
      <c r="K119" s="110">
        <f>IF(OR(E119=""),"",VLOOKUP(E119,[1]Arbejdstider!$B$4:$AE$78,7,))</f>
        <v>0</v>
      </c>
      <c r="L119" s="111">
        <f>IF(OR(E119=""),"",VLOOKUP(E119,[1]Arbejdstider!$B$3:$AE$78,10,))</f>
        <v>0</v>
      </c>
      <c r="M119" s="111">
        <f>IF(OR(E119=""),"",VLOOKUP(E119,[1]Arbejdstider!$B$4:$AE$78,11,))</f>
        <v>0</v>
      </c>
      <c r="N119" s="109">
        <f>IF(OR(E119=""),"",VLOOKUP(E119,[1]Arbejdstider!$B$4:$AE$78,14,))</f>
        <v>0</v>
      </c>
      <c r="O119" s="109">
        <f>IF(OR(E119=""),"",VLOOKUP(E119,[1]Arbejdstider!$B$4:$AE$78,15,))</f>
        <v>0</v>
      </c>
      <c r="P119" s="109">
        <f>IF(OR(E119=""),"",VLOOKUP(E119,[1]Arbejdstider!$B$4:$AE$78,12,))</f>
        <v>0</v>
      </c>
      <c r="Q119" s="109">
        <f>IF(OR(E119=""),"",VLOOKUP(E119,[1]Arbejdstider!$B$4:$AE$78,13,))</f>
        <v>0</v>
      </c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>
        <f>IF(OR(E119=""),"",VLOOKUP(E119,[1]Arbejdstider!$B$4:$AE$78,16,))</f>
        <v>0</v>
      </c>
      <c r="AC119" s="112">
        <f>IF(OR(E119=""),"",VLOOKUP(E119,[1]Arbejdstider!$B$4:$AE$78,17,))</f>
        <v>0</v>
      </c>
      <c r="AD119" s="112">
        <f>IF(OR(E119=""),"",VLOOKUP(E119,[1]Arbejdstider!$B$4:$AE$78,18,))</f>
        <v>0</v>
      </c>
      <c r="AE119" s="112">
        <f>IF(OR(E119=""),"",VLOOKUP(E119,[1]Arbejdstider!$B$4:$AE$78,19,))</f>
        <v>0</v>
      </c>
      <c r="AF119" s="113">
        <f>IF(OR(E119=""),"",VLOOKUP(E119,[1]Arbejdstider!$B$4:$AE$78,20,))</f>
        <v>1</v>
      </c>
      <c r="AG119" s="109">
        <f>IF(OR(E119=""),"",VLOOKUP(E119,[1]Arbejdstider!$B$4:$AE$78,21,))</f>
        <v>0.625</v>
      </c>
      <c r="AH119" s="109">
        <f>IF(OR(E119=""),"",VLOOKUP(E119,[1]Arbejdstider!$B$4:$AE$78,22,))</f>
        <v>0.96875</v>
      </c>
      <c r="AI119" s="109">
        <f>IF(OR(E119=""),"",VLOOKUP(E119,[1]Arbejdstider!$B$4:$AE$78,23,))</f>
        <v>1</v>
      </c>
      <c r="AJ119" s="114">
        <f>IF(OR(E119=""),"",VLOOKUP(E119,[1]Arbejdstider!$B$4:$AE$78,20,))</f>
        <v>1</v>
      </c>
      <c r="AK119" s="110">
        <f>IF(OR(E119=""),"",VLOOKUP(E119,[1]Arbejdstider!$B$4:$AE$78,21,))</f>
        <v>0.625</v>
      </c>
      <c r="AL119" s="115"/>
      <c r="AM119" s="115"/>
      <c r="AN119" s="115"/>
      <c r="AO119" s="115"/>
      <c r="AP119" s="115"/>
      <c r="AQ119" s="115"/>
      <c r="AR119" s="116"/>
      <c r="AS119" s="117"/>
      <c r="AT119" s="118">
        <f>IF(OR(E119=""),"",VLOOKUP(E119,[1]Arbejdstider!$B$4:$AE$78,24,))</f>
        <v>0.625</v>
      </c>
      <c r="AU119" s="113">
        <f>IF(OR(E119=""),"",VLOOKUP(E119,[1]Arbejdstider!$B$4:$AE$78,22,))</f>
        <v>0.96875</v>
      </c>
      <c r="AV119" s="113">
        <f>IF(OR(E119=""),"",VLOOKUP(E119,[1]Arbejdstider!$B$4:$AE$78,23,))</f>
        <v>1</v>
      </c>
      <c r="AW119" s="119">
        <f t="shared" si="19"/>
        <v>0.34375</v>
      </c>
      <c r="AX119" s="120">
        <f>IF(OR($F119="",$G119=""),0,((IF($G119-MAX($F119,([1]Arbejdstider!$C$84/24))+($G119&lt;$F119)&lt;0,0,$G119-MAX($F119,([1]Arbejdstider!$C$84/24))+($G119&lt;$F119)))*24)-((IF(($G119-MAX($F119,([1]Arbejdstider!$D$84/24))+($G119&lt;$F119))&lt;0,0,($G119-MAX($F119,([1]Arbejdstider!$D$84/24))+($G119&lt;$F119)))))*24)</f>
        <v>3</v>
      </c>
      <c r="AY119" s="122">
        <f>IF(OR($F119="",$G119=""),0,((IF($G119-MAX($F119,([1]Arbejdstider!$C$85/24))+($G119&lt;$F119)&lt;0,0,$G119-MAX($F119,([1]Arbejdstider!$C$85/24))+($G119&lt;$F119)))*24)-((IF(($G119-MAX($F119,([1]Arbejdstider!$D$85/24))+($G119&lt;$F119))&lt;0,0,($G119-MAX($F119,([1]Arbejdstider!$D$85/24))+($G119&lt;$F119)))))*24)-IF(OR($AR119="",$AS119=""),0,((IF($AS119-MAX($AR119,([1]Arbejdstider!$C$85/24))+($AS119&lt;$AR119)&lt;0,0,$AS119-MAX($AR119,([1]Arbejdstider!$C$85/24))+($AS119&lt;$AR119)))*24)-((IF(($AS119-MAX($AR119,([1]Arbejdstider!$D$85/24))+($AS119&lt;$AR119))&lt;0,0,($AS119-MAX($AR119,([1]Arbejdstider!$D$85/24))+($AS119&lt;$AR119)))))*24)</f>
        <v>5.0000000000000009</v>
      </c>
      <c r="AZ119" s="122">
        <f>IFERROR(CEILING(IF(E119="","",IF(OR($F119=0,$G119=0),0,($G119&lt;=$F119)*(1-([1]Arbejdstider!$C$86/24)+([1]Arbejdstider!$D$86/24))*24+(MIN(([1]Arbejdstider!$D$86/24),$G119)-MIN(([1]Arbejdstider!$D$86/24),$F119)+MAX(([1]Arbejdstider!$C$86/24),$G119)-MAX(([1]Arbejdstider!$C$86/24),$F119))*24)-IF(OR($AR119=0,$AS119=0),0,($AS119&lt;=$AR119)*(1-([1]Arbejdstider!$C$86/24)+([1]Arbejdstider!$D$86/24))*24+(MIN(([1]Arbejdstider!$D$86/24),$AS119)-MIN(([1]Arbejdstider!$D$86/24),$AR119)+MAX(([1]Arbejdstider!$C$86/24),$AS119)-MAX(([1]Arbejdstider!$C$86/24),$AR119))*24)+IF(OR($H119=0,$I119=0),0,($I119&lt;=$H119)*(1-([1]Arbejdstider!$C$86/24)+([1]Arbejdstider!$D$86/24))*24+(MIN(([1]Arbejdstider!$D$86/24),$I119)-MIN(([1]Arbejdstider!$D$86/24),$H119)+MAX(([1]Arbejdstider!$C$86/24),$G119)-MAX(([1]Arbejdstider!$C$86/24),$H119))*24)),0.5),"")</f>
        <v>0.5</v>
      </c>
      <c r="BA119" s="122">
        <f t="shared" si="20"/>
        <v>0</v>
      </c>
      <c r="BB119" s="122">
        <f t="shared" si="21"/>
        <v>0</v>
      </c>
      <c r="BC119" s="122">
        <f t="shared" si="22"/>
        <v>0</v>
      </c>
      <c r="BD119" s="123"/>
      <c r="BE119" s="124"/>
      <c r="BF119" s="122">
        <f t="shared" si="23"/>
        <v>0</v>
      </c>
      <c r="BG119" s="122">
        <f t="shared" si="31"/>
        <v>0</v>
      </c>
      <c r="BH119" s="122">
        <f t="shared" si="24"/>
        <v>0</v>
      </c>
      <c r="BI119" s="121">
        <f t="shared" si="25"/>
        <v>0</v>
      </c>
      <c r="BJ119" s="122">
        <f t="shared" si="26"/>
        <v>0</v>
      </c>
      <c r="BK119" s="122">
        <f t="shared" si="35"/>
        <v>0</v>
      </c>
      <c r="BL119" s="121">
        <f t="shared" si="32"/>
        <v>0</v>
      </c>
      <c r="BM119" s="121">
        <f t="shared" si="28"/>
        <v>0</v>
      </c>
      <c r="BN119" s="121"/>
      <c r="BO119" s="136"/>
      <c r="BP119" s="137">
        <f>IF(OR(F119=0,G119=0),0,IF(AND(WEEKDAY(C119,2)=5,G119&lt;F119,G119&gt;(6/24)),(G119-MAX(F119,(6/24))+(F119&gt;G119))*24-7,IF(WEEKDAY(C119,2)=6,(G119-MAX(F119,(6/24))+(F119&gt;G119))*24,IF(WEEKDAY(C119,2)=7,IF(F119&gt;G119,([1]Arbejdstider!H$87-F119)*24,IF(F119&lt;G119,(G119-F119)*24)),0))))</f>
        <v>0</v>
      </c>
      <c r="BQ119" s="137">
        <f>IF(OR(H119=0,I119=0),0,IF(AND(WEEKDAY(C119,2)=5,I119&lt;H119,I119&gt;(6/24)),(I119-MAX(H119,(6/24))+(H119&gt;I119))*24-7,IF(WEEKDAY(C119,2)=6,(I119-MAX(H119,(6/24))+(H119&gt;I119))*24,IF(WEEKDAY(C119,2)=7,IF(H119&gt;I119,([1]Arbejdstider!H$87-H119)*24,IF(H119&lt;I119,(I119-H119)*24)),""))))</f>
        <v>0</v>
      </c>
      <c r="BR119" s="137"/>
      <c r="BS119" s="137"/>
      <c r="BT119" s="138"/>
      <c r="BU119" s="128">
        <f t="shared" si="29"/>
        <v>13</v>
      </c>
      <c r="BV119" s="129" t="str">
        <f t="shared" si="30"/>
        <v>Tirsdag</v>
      </c>
      <c r="CF119" s="140"/>
      <c r="CG119" s="140"/>
      <c r="CP119" s="141"/>
    </row>
    <row r="120" spans="2:94" s="139" customFormat="1" x14ac:dyDescent="0.2">
      <c r="B120" s="133"/>
      <c r="C120" s="134">
        <f t="shared" si="33"/>
        <v>43551</v>
      </c>
      <c r="D120" s="134" t="str">
        <f t="shared" si="34"/>
        <v>Onsdag</v>
      </c>
      <c r="E120" s="135" t="s">
        <v>45</v>
      </c>
      <c r="F120" s="109">
        <f>IF(OR(E120=""),"",VLOOKUP(E120,[1]Arbejdstider!$B$4:$AE$78,2,))</f>
        <v>0.625</v>
      </c>
      <c r="G120" s="109">
        <f>IF(OR(E120=""),"",VLOOKUP(E120,[1]Arbejdstider!$B$4:$AE$78,3,))</f>
        <v>0.96875</v>
      </c>
      <c r="H120" s="109">
        <f>IF(OR(E120=""),"",VLOOKUP(E120,[1]Arbejdstider!$B$4:$AE$78,4,))</f>
        <v>0</v>
      </c>
      <c r="I120" s="109">
        <f>IF(OR(E120=""),"",VLOOKUP(E120,[1]Arbejdstider!$B$4:$AE$78,5,))</f>
        <v>0</v>
      </c>
      <c r="J120" s="110">
        <f>IF(OR(E120=""),"",VLOOKUP(E120,[1]Arbejdstider!$B$4:$AE$78,6,))</f>
        <v>0</v>
      </c>
      <c r="K120" s="110">
        <f>IF(OR(E120=""),"",VLOOKUP(E120,[1]Arbejdstider!$B$4:$AE$78,7,))</f>
        <v>0</v>
      </c>
      <c r="L120" s="111">
        <f>IF(OR(E120=""),"",VLOOKUP(E120,[1]Arbejdstider!$B$3:$AE$78,10,))</f>
        <v>0</v>
      </c>
      <c r="M120" s="111">
        <f>IF(OR(E120=""),"",VLOOKUP(E120,[1]Arbejdstider!$B$4:$AE$78,11,))</f>
        <v>0</v>
      </c>
      <c r="N120" s="109">
        <f>IF(OR(E120=""),"",VLOOKUP(E120,[1]Arbejdstider!$B$4:$AE$78,14,))</f>
        <v>0</v>
      </c>
      <c r="O120" s="109">
        <f>IF(OR(E120=""),"",VLOOKUP(E120,[1]Arbejdstider!$B$4:$AE$78,15,))</f>
        <v>0</v>
      </c>
      <c r="P120" s="109">
        <f>IF(OR(E120=""),"",VLOOKUP(E120,[1]Arbejdstider!$B$4:$AE$78,12,))</f>
        <v>0</v>
      </c>
      <c r="Q120" s="109">
        <f>IF(OR(E120=""),"",VLOOKUP(E120,[1]Arbejdstider!$B$4:$AE$78,13,))</f>
        <v>0</v>
      </c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>
        <f>IF(OR(E120=""),"",VLOOKUP(E120,[1]Arbejdstider!$B$4:$AE$78,16,))</f>
        <v>0</v>
      </c>
      <c r="AC120" s="112">
        <f>IF(OR(E120=""),"",VLOOKUP(E120,[1]Arbejdstider!$B$4:$AE$78,17,))</f>
        <v>0</v>
      </c>
      <c r="AD120" s="112">
        <f>IF(OR(E120=""),"",VLOOKUP(E120,[1]Arbejdstider!$B$4:$AE$78,18,))</f>
        <v>0</v>
      </c>
      <c r="AE120" s="112">
        <f>IF(OR(E120=""),"",VLOOKUP(E120,[1]Arbejdstider!$B$4:$AE$78,19,))</f>
        <v>0</v>
      </c>
      <c r="AF120" s="113">
        <f>IF(OR(E120=""),"",VLOOKUP(E120,[1]Arbejdstider!$B$4:$AE$78,20,))</f>
        <v>1</v>
      </c>
      <c r="AG120" s="109">
        <f>IF(OR(E120=""),"",VLOOKUP(E120,[1]Arbejdstider!$B$4:$AE$78,21,))</f>
        <v>0.625</v>
      </c>
      <c r="AH120" s="109">
        <f>IF(OR(E120=""),"",VLOOKUP(E120,[1]Arbejdstider!$B$4:$AE$78,22,))</f>
        <v>0.96875</v>
      </c>
      <c r="AI120" s="109">
        <f>IF(OR(E120=""),"",VLOOKUP(E120,[1]Arbejdstider!$B$4:$AE$78,23,))</f>
        <v>1</v>
      </c>
      <c r="AJ120" s="114">
        <f>IF(OR(E120=""),"",VLOOKUP(E120,[1]Arbejdstider!$B$4:$AE$78,20,))</f>
        <v>1</v>
      </c>
      <c r="AK120" s="110">
        <f>IF(OR(E120=""),"",VLOOKUP(E120,[1]Arbejdstider!$B$4:$AE$78,21,))</f>
        <v>0.625</v>
      </c>
      <c r="AL120" s="115"/>
      <c r="AM120" s="115"/>
      <c r="AN120" s="115"/>
      <c r="AO120" s="115"/>
      <c r="AP120" s="115"/>
      <c r="AQ120" s="115"/>
      <c r="AR120" s="116"/>
      <c r="AS120" s="117"/>
      <c r="AT120" s="118">
        <f>IF(OR(E120=""),"",VLOOKUP(E120,[1]Arbejdstider!$B$4:$AE$78,24,))</f>
        <v>0.625</v>
      </c>
      <c r="AU120" s="113">
        <f>IF(OR(E120=""),"",VLOOKUP(E120,[1]Arbejdstider!$B$4:$AE$78,22,))</f>
        <v>0.96875</v>
      </c>
      <c r="AV120" s="113">
        <f>IF(OR(E120=""),"",VLOOKUP(E120,[1]Arbejdstider!$B$4:$AE$78,23,))</f>
        <v>1</v>
      </c>
      <c r="AW120" s="119">
        <f t="shared" si="19"/>
        <v>0.34375</v>
      </c>
      <c r="AX120" s="120">
        <f>IF(OR($F120="",$G120=""),0,((IF($G120-MAX($F120,([1]Arbejdstider!$C$84/24))+($G120&lt;$F120)&lt;0,0,$G120-MAX($F120,([1]Arbejdstider!$C$84/24))+($G120&lt;$F120)))*24)-((IF(($G120-MAX($F120,([1]Arbejdstider!$D$84/24))+($G120&lt;$F120))&lt;0,0,($G120-MAX($F120,([1]Arbejdstider!$D$84/24))+($G120&lt;$F120)))))*24)</f>
        <v>3</v>
      </c>
      <c r="AY120" s="122">
        <f>IF(OR($F120="",$G120=""),0,((IF($G120-MAX($F120,([1]Arbejdstider!$C$85/24))+($G120&lt;$F120)&lt;0,0,$G120-MAX($F120,([1]Arbejdstider!$C$85/24))+($G120&lt;$F120)))*24)-((IF(($G120-MAX($F120,([1]Arbejdstider!$D$85/24))+($G120&lt;$F120))&lt;0,0,($G120-MAX($F120,([1]Arbejdstider!$D$85/24))+($G120&lt;$F120)))))*24)-IF(OR($AR120="",$AS120=""),0,((IF($AS120-MAX($AR120,([1]Arbejdstider!$C$85/24))+($AS120&lt;$AR120)&lt;0,0,$AS120-MAX($AR120,([1]Arbejdstider!$C$85/24))+($AS120&lt;$AR120)))*24)-((IF(($AS120-MAX($AR120,([1]Arbejdstider!$D$85/24))+($AS120&lt;$AR120))&lt;0,0,($AS120-MAX($AR120,([1]Arbejdstider!$D$85/24))+($AS120&lt;$AR120)))))*24)</f>
        <v>5.0000000000000009</v>
      </c>
      <c r="AZ120" s="122">
        <f>IFERROR(CEILING(IF(E120="","",IF(OR($F120=0,$G120=0),0,($G120&lt;=$F120)*(1-([1]Arbejdstider!$C$86/24)+([1]Arbejdstider!$D$86/24))*24+(MIN(([1]Arbejdstider!$D$86/24),$G120)-MIN(([1]Arbejdstider!$D$86/24),$F120)+MAX(([1]Arbejdstider!$C$86/24),$G120)-MAX(([1]Arbejdstider!$C$86/24),$F120))*24)-IF(OR($AR120=0,$AS120=0),0,($AS120&lt;=$AR120)*(1-([1]Arbejdstider!$C$86/24)+([1]Arbejdstider!$D$86/24))*24+(MIN(([1]Arbejdstider!$D$86/24),$AS120)-MIN(([1]Arbejdstider!$D$86/24),$AR120)+MAX(([1]Arbejdstider!$C$86/24),$AS120)-MAX(([1]Arbejdstider!$C$86/24),$AR120))*24)+IF(OR($H120=0,$I120=0),0,($I120&lt;=$H120)*(1-([1]Arbejdstider!$C$86/24)+([1]Arbejdstider!$D$86/24))*24+(MIN(([1]Arbejdstider!$D$86/24),$I120)-MIN(([1]Arbejdstider!$D$86/24),$H120)+MAX(([1]Arbejdstider!$C$86/24),$G120)-MAX(([1]Arbejdstider!$C$86/24),$H120))*24)),0.5),"")</f>
        <v>0.5</v>
      </c>
      <c r="BA120" s="122">
        <f t="shared" si="20"/>
        <v>0</v>
      </c>
      <c r="BB120" s="122">
        <f t="shared" si="21"/>
        <v>0</v>
      </c>
      <c r="BC120" s="122">
        <f t="shared" si="22"/>
        <v>0</v>
      </c>
      <c r="BD120" s="123"/>
      <c r="BE120" s="124"/>
      <c r="BF120" s="122">
        <f t="shared" si="23"/>
        <v>0</v>
      </c>
      <c r="BG120" s="122">
        <f t="shared" si="31"/>
        <v>0</v>
      </c>
      <c r="BH120" s="122">
        <f t="shared" si="24"/>
        <v>0</v>
      </c>
      <c r="BI120" s="121">
        <f t="shared" si="25"/>
        <v>0</v>
      </c>
      <c r="BJ120" s="122">
        <f t="shared" si="26"/>
        <v>0</v>
      </c>
      <c r="BK120" s="122">
        <f t="shared" si="35"/>
        <v>0</v>
      </c>
      <c r="BL120" s="121">
        <f t="shared" si="32"/>
        <v>0</v>
      </c>
      <c r="BM120" s="121">
        <f t="shared" si="28"/>
        <v>0</v>
      </c>
      <c r="BN120" s="121"/>
      <c r="BO120" s="136"/>
      <c r="BP120" s="137">
        <f>IF(OR(F120=0,G120=0),0,IF(AND(WEEKDAY(C120,2)=5,G120&lt;F120,G120&gt;(6/24)),(G120-MAX(F120,(6/24))+(F120&gt;G120))*24-7,IF(WEEKDAY(C120,2)=6,(G120-MAX(F120,(6/24))+(F120&gt;G120))*24,IF(WEEKDAY(C120,2)=7,IF(F120&gt;G120,([1]Arbejdstider!H$87-F120)*24,IF(F120&lt;G120,(G120-F120)*24)),0))))</f>
        <v>0</v>
      </c>
      <c r="BQ120" s="137">
        <f>IF(OR(H120=0,I120=0),0,IF(AND(WEEKDAY(C120,2)=5,I120&lt;H120,I120&gt;(6/24)),(I120-MAX(H120,(6/24))+(H120&gt;I120))*24-7,IF(WEEKDAY(C120,2)=6,(I120-MAX(H120,(6/24))+(H120&gt;I120))*24,IF(WEEKDAY(C120,2)=7,IF(H120&gt;I120,([1]Arbejdstider!H$87-H120)*24,IF(H120&lt;I120,(I120-H120)*24)),""))))</f>
        <v>0</v>
      </c>
      <c r="BR120" s="137"/>
      <c r="BS120" s="137"/>
      <c r="BT120" s="138"/>
      <c r="BU120" s="128">
        <f t="shared" si="29"/>
        <v>0</v>
      </c>
      <c r="BV120" s="129" t="str">
        <f t="shared" si="30"/>
        <v>Onsdag</v>
      </c>
      <c r="CF120" s="140"/>
      <c r="CG120" s="140"/>
      <c r="CP120" s="141"/>
    </row>
    <row r="121" spans="2:94" s="139" customFormat="1" x14ac:dyDescent="0.2">
      <c r="B121" s="133"/>
      <c r="C121" s="134">
        <f t="shared" si="33"/>
        <v>43552</v>
      </c>
      <c r="D121" s="134" t="str">
        <f t="shared" si="34"/>
        <v>Torsdag</v>
      </c>
      <c r="E121" s="135" t="s">
        <v>55</v>
      </c>
      <c r="F121" s="109">
        <f>IF(OR(E121=""),"",VLOOKUP(E121,[1]Arbejdstider!$B$4:$AE$78,2,))</f>
        <v>0.375</v>
      </c>
      <c r="G121" s="109">
        <f>IF(OR(E121=""),"",VLOOKUP(E121,[1]Arbejdstider!$B$4:$AE$78,3,))</f>
        <v>0.70833333333333337</v>
      </c>
      <c r="H121" s="109">
        <f>IF(OR(E121=""),"",VLOOKUP(E121,[1]Arbejdstider!$B$4:$AE$78,4,))</f>
        <v>0</v>
      </c>
      <c r="I121" s="109">
        <f>IF(OR(E121=""),"",VLOOKUP(E121,[1]Arbejdstider!$B$4:$AE$78,5,))</f>
        <v>0</v>
      </c>
      <c r="J121" s="110">
        <f>IF(OR(E121=""),"",VLOOKUP(E121,[1]Arbejdstider!$B$4:$AE$78,6,))</f>
        <v>0</v>
      </c>
      <c r="K121" s="110">
        <f>IF(OR(E121=""),"",VLOOKUP(E121,[1]Arbejdstider!$B$4:$AE$78,7,))</f>
        <v>0</v>
      </c>
      <c r="L121" s="111">
        <f>IF(OR(E121=""),"",VLOOKUP(E121,[1]Arbejdstider!$B$3:$AE$78,10,))</f>
        <v>0</v>
      </c>
      <c r="M121" s="111">
        <f>IF(OR(E121=""),"",VLOOKUP(E121,[1]Arbejdstider!$B$4:$AE$78,11,))</f>
        <v>0</v>
      </c>
      <c r="N121" s="109">
        <f>IF(OR(E121=""),"",VLOOKUP(E121,[1]Arbejdstider!$B$4:$AE$78,14,))</f>
        <v>0</v>
      </c>
      <c r="O121" s="109">
        <f>IF(OR(E121=""),"",VLOOKUP(E121,[1]Arbejdstider!$B$4:$AE$78,15,))</f>
        <v>0</v>
      </c>
      <c r="P121" s="109">
        <f>IF(OR(E121=""),"",VLOOKUP(E121,[1]Arbejdstider!$B$4:$AE$78,12,))</f>
        <v>0</v>
      </c>
      <c r="Q121" s="109">
        <f>IF(OR(E121=""),"",VLOOKUP(E121,[1]Arbejdstider!$B$4:$AE$78,13,))</f>
        <v>0</v>
      </c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>
        <f>IF(OR(E121=""),"",VLOOKUP(E121,[1]Arbejdstider!$B$4:$AE$78,16,))</f>
        <v>0</v>
      </c>
      <c r="AC121" s="112">
        <f>IF(OR(E121=""),"",VLOOKUP(E121,[1]Arbejdstider!$B$4:$AE$78,17,))</f>
        <v>0</v>
      </c>
      <c r="AD121" s="112">
        <f>IF(OR(E121=""),"",VLOOKUP(E121,[1]Arbejdstider!$B$4:$AE$78,18,))</f>
        <v>0</v>
      </c>
      <c r="AE121" s="112">
        <f>IF(OR(E121=""),"",VLOOKUP(E121,[1]Arbejdstider!$B$4:$AE$78,19,))</f>
        <v>0</v>
      </c>
      <c r="AF121" s="113">
        <f>IF(OR(E121=""),"",VLOOKUP(E121,[1]Arbejdstider!$B$4:$AE$78,20,))</f>
        <v>1</v>
      </c>
      <c r="AG121" s="109">
        <f>IF(OR(E121=""),"",VLOOKUP(E121,[1]Arbejdstider!$B$4:$AE$78,21,))</f>
        <v>0.375</v>
      </c>
      <c r="AH121" s="109">
        <f>IF(OR(E121=""),"",VLOOKUP(E121,[1]Arbejdstider!$B$4:$AE$78,22,))</f>
        <v>0.70833333333333337</v>
      </c>
      <c r="AI121" s="109">
        <f>IF(OR(E121=""),"",VLOOKUP(E121,[1]Arbejdstider!$B$4:$AE$78,23,))</f>
        <v>1</v>
      </c>
      <c r="AJ121" s="114">
        <f>IF(OR(E121=""),"",VLOOKUP(E121,[1]Arbejdstider!$B$4:$AE$78,20,))</f>
        <v>1</v>
      </c>
      <c r="AK121" s="110">
        <f>IF(OR(E121=""),"",VLOOKUP(E121,[1]Arbejdstider!$B$4:$AE$78,21,))</f>
        <v>0.375</v>
      </c>
      <c r="AL121" s="115"/>
      <c r="AM121" s="115"/>
      <c r="AN121" s="115"/>
      <c r="AO121" s="115"/>
      <c r="AP121" s="115"/>
      <c r="AQ121" s="115"/>
      <c r="AR121" s="116"/>
      <c r="AS121" s="117"/>
      <c r="AT121" s="118">
        <f>IF(OR(E121=""),"",VLOOKUP(E121,[1]Arbejdstider!$B$4:$AE$78,24,))</f>
        <v>0.375</v>
      </c>
      <c r="AU121" s="113">
        <f>IF(OR(E121=""),"",VLOOKUP(E121,[1]Arbejdstider!$B$4:$AE$78,22,))</f>
        <v>0.70833333333333337</v>
      </c>
      <c r="AV121" s="113">
        <f>IF(OR(E121=""),"",VLOOKUP(E121,[1]Arbejdstider!$B$4:$AE$78,23,))</f>
        <v>1</v>
      </c>
      <c r="AW121" s="119">
        <f t="shared" si="19"/>
        <v>0.33333333333333331</v>
      </c>
      <c r="AX121" s="120">
        <f>IF(OR($F121="",$G121=""),0,((IF($G121-MAX($F121,([1]Arbejdstider!$C$84/24))+($G121&lt;$F121)&lt;0,0,$G121-MAX($F121,([1]Arbejdstider!$C$84/24))+($G121&lt;$F121)))*24)-((IF(($G121-MAX($F121,([1]Arbejdstider!$D$84/24))+($G121&lt;$F121))&lt;0,0,($G121-MAX($F121,([1]Arbejdstider!$D$84/24))+($G121&lt;$F121)))))*24)</f>
        <v>8</v>
      </c>
      <c r="AY121" s="122">
        <f>IF(OR($F121="",$G121=""),0,((IF($G121-MAX($F121,([1]Arbejdstider!$C$85/24))+($G121&lt;$F121)&lt;0,0,$G121-MAX($F121,([1]Arbejdstider!$C$85/24))+($G121&lt;$F121)))*24)-((IF(($G121-MAX($F121,([1]Arbejdstider!$D$85/24))+($G121&lt;$F121))&lt;0,0,($G121-MAX($F121,([1]Arbejdstider!$D$85/24))+($G121&lt;$F121)))))*24)-IF(OR($AR121="",$AS121=""),0,((IF($AS121-MAX($AR121,([1]Arbejdstider!$C$85/24))+($AS121&lt;$AR121)&lt;0,0,$AS121-MAX($AR121,([1]Arbejdstider!$C$85/24))+($AS121&lt;$AR121)))*24)-((IF(($AS121-MAX($AR121,([1]Arbejdstider!$D$85/24))+($AS121&lt;$AR121))&lt;0,0,($AS121-MAX($AR121,([1]Arbejdstider!$D$85/24))+($AS121&lt;$AR121)))))*24)</f>
        <v>0</v>
      </c>
      <c r="AZ121" s="122">
        <f>IFERROR(CEILING(IF(E121="","",IF(OR($F121=0,$G121=0),0,($G121&lt;=$F121)*(1-([1]Arbejdstider!$C$86/24)+([1]Arbejdstider!$D$86/24))*24+(MIN(([1]Arbejdstider!$D$86/24),$G121)-MIN(([1]Arbejdstider!$D$86/24),$F121)+MAX(([1]Arbejdstider!$C$86/24),$G121)-MAX(([1]Arbejdstider!$C$86/24),$F121))*24)-IF(OR($AR121=0,$AS121=0),0,($AS121&lt;=$AR121)*(1-([1]Arbejdstider!$C$86/24)+([1]Arbejdstider!$D$86/24))*24+(MIN(([1]Arbejdstider!$D$86/24),$AS121)-MIN(([1]Arbejdstider!$D$86/24),$AR121)+MAX(([1]Arbejdstider!$C$86/24),$AS121)-MAX(([1]Arbejdstider!$C$86/24),$AR121))*24)+IF(OR($H121=0,$I121=0),0,($I121&lt;=$H121)*(1-([1]Arbejdstider!$C$86/24)+([1]Arbejdstider!$D$86/24))*24+(MIN(([1]Arbejdstider!$D$86/24),$I121)-MIN(([1]Arbejdstider!$D$86/24),$H121)+MAX(([1]Arbejdstider!$C$86/24),$G121)-MAX(([1]Arbejdstider!$C$86/24),$H121))*24)),0.5),"")</f>
        <v>0</v>
      </c>
      <c r="BA121" s="122">
        <f t="shared" si="20"/>
        <v>0</v>
      </c>
      <c r="BB121" s="122">
        <f t="shared" si="21"/>
        <v>0</v>
      </c>
      <c r="BC121" s="122">
        <f t="shared" si="22"/>
        <v>0</v>
      </c>
      <c r="BD121" s="123"/>
      <c r="BE121" s="124"/>
      <c r="BF121" s="122">
        <f t="shared" si="23"/>
        <v>0</v>
      </c>
      <c r="BG121" s="122">
        <f t="shared" si="31"/>
        <v>0</v>
      </c>
      <c r="BH121" s="122">
        <f t="shared" si="24"/>
        <v>0</v>
      </c>
      <c r="BI121" s="121">
        <f t="shared" si="25"/>
        <v>0</v>
      </c>
      <c r="BJ121" s="122">
        <f t="shared" si="26"/>
        <v>0</v>
      </c>
      <c r="BK121" s="122">
        <f t="shared" si="35"/>
        <v>0</v>
      </c>
      <c r="BL121" s="121">
        <f t="shared" si="32"/>
        <v>0</v>
      </c>
      <c r="BM121" s="121">
        <f t="shared" si="28"/>
        <v>0</v>
      </c>
      <c r="BN121" s="121"/>
      <c r="BO121" s="136"/>
      <c r="BP121" s="137">
        <f>IF(OR(F121=0,G121=0),0,IF(AND(WEEKDAY(C121,2)=5,G121&lt;F121,G121&gt;(6/24)),(G121-MAX(F121,(6/24))+(F121&gt;G121))*24-7,IF(WEEKDAY(C121,2)=6,(G121-MAX(F121,(6/24))+(F121&gt;G121))*24,IF(WEEKDAY(C121,2)=7,IF(F121&gt;G121,([1]Arbejdstider!H$87-F121)*24,IF(F121&lt;G121,(G121-F121)*24)),0))))</f>
        <v>0</v>
      </c>
      <c r="BQ121" s="137">
        <f>IF(OR(H121=0,I121=0),0,IF(AND(WEEKDAY(C121,2)=5,I121&lt;H121,I121&gt;(6/24)),(I121-MAX(H121,(6/24))+(H121&gt;I121))*24-7,IF(WEEKDAY(C121,2)=6,(I121-MAX(H121,(6/24))+(H121&gt;I121))*24,IF(WEEKDAY(C121,2)=7,IF(H121&gt;I121,([1]Arbejdstider!H$87-H121)*24,IF(H121&lt;I121,(I121-H121)*24)),""))))</f>
        <v>0</v>
      </c>
      <c r="BR121" s="137"/>
      <c r="BS121" s="137"/>
      <c r="BT121" s="138"/>
      <c r="BU121" s="128">
        <f t="shared" si="29"/>
        <v>0</v>
      </c>
      <c r="BV121" s="129" t="str">
        <f t="shared" si="30"/>
        <v>Torsdag</v>
      </c>
      <c r="CF121" s="140"/>
      <c r="CG121" s="140"/>
      <c r="CP121" s="141"/>
    </row>
    <row r="122" spans="2:94" s="139" customFormat="1" x14ac:dyDescent="0.2">
      <c r="B122" s="133"/>
      <c r="C122" s="134">
        <f t="shared" si="33"/>
        <v>43553</v>
      </c>
      <c r="D122" s="134" t="str">
        <f t="shared" si="34"/>
        <v>Fredag</v>
      </c>
      <c r="E122" s="135" t="s">
        <v>46</v>
      </c>
      <c r="F122" s="109">
        <f>IF(OR(E122=""),"",VLOOKUP(E122,[1]Arbejdstider!$B$4:$AE$78,2,))</f>
        <v>0</v>
      </c>
      <c r="G122" s="109">
        <f>IF(OR(E122=""),"",VLOOKUP(E122,[1]Arbejdstider!$B$4:$AE$78,3,))</f>
        <v>0</v>
      </c>
      <c r="H122" s="109">
        <f>IF(OR(E122=""),"",VLOOKUP(E122,[1]Arbejdstider!$B$4:$AE$78,4,))</f>
        <v>0</v>
      </c>
      <c r="I122" s="109">
        <f>IF(OR(E122=""),"",VLOOKUP(E122,[1]Arbejdstider!$B$4:$AE$78,5,))</f>
        <v>0</v>
      </c>
      <c r="J122" s="110">
        <f>IF(OR(E122=""),"",VLOOKUP(E122,[1]Arbejdstider!$B$4:$AE$78,6,))</f>
        <v>0</v>
      </c>
      <c r="K122" s="110">
        <f>IF(OR(E122=""),"",VLOOKUP(E122,[1]Arbejdstider!$B$4:$AE$78,7,))</f>
        <v>0</v>
      </c>
      <c r="L122" s="111">
        <f>IF(OR(E122=""),"",VLOOKUP(E122,[1]Arbejdstider!$B$3:$AE$78,10,))</f>
        <v>0</v>
      </c>
      <c r="M122" s="111">
        <f>IF(OR(E122=""),"",VLOOKUP(E122,[1]Arbejdstider!$B$4:$AE$78,11,))</f>
        <v>0</v>
      </c>
      <c r="N122" s="109">
        <f>IF(OR(E122=""),"",VLOOKUP(E122,[1]Arbejdstider!$B$4:$AE$78,14,))</f>
        <v>0</v>
      </c>
      <c r="O122" s="109">
        <f>IF(OR(E122=""),"",VLOOKUP(E122,[1]Arbejdstider!$B$4:$AE$78,15,))</f>
        <v>0</v>
      </c>
      <c r="P122" s="109">
        <f>IF(OR(E122=""),"",VLOOKUP(E122,[1]Arbejdstider!$B$4:$AE$78,12,))</f>
        <v>0</v>
      </c>
      <c r="Q122" s="109">
        <f>IF(OR(E122=""),"",VLOOKUP(E122,[1]Arbejdstider!$B$4:$AE$78,13,))</f>
        <v>0</v>
      </c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>
        <f>IF(OR(E122=""),"",VLOOKUP(E122,[1]Arbejdstider!$B$4:$AE$78,16,))</f>
        <v>0</v>
      </c>
      <c r="AC122" s="112">
        <f>IF(OR(E122=""),"",VLOOKUP(E122,[1]Arbejdstider!$B$4:$AE$78,17,))</f>
        <v>0</v>
      </c>
      <c r="AD122" s="112">
        <f>IF(OR(E122=""),"",VLOOKUP(E122,[1]Arbejdstider!$B$4:$AE$78,18,))</f>
        <v>0</v>
      </c>
      <c r="AE122" s="112">
        <f>IF(OR(E122=""),"",VLOOKUP(E122,[1]Arbejdstider!$B$4:$AE$78,19,))</f>
        <v>0</v>
      </c>
      <c r="AF122" s="113">
        <f>IF(OR(E122=""),"",VLOOKUP(E122,[1]Arbejdstider!$B$4:$AE$78,20,))</f>
        <v>1</v>
      </c>
      <c r="AG122" s="109">
        <f>IF(OR(E122=""),"",VLOOKUP(E122,[1]Arbejdstider!$B$4:$AE$78,21,))</f>
        <v>1</v>
      </c>
      <c r="AH122" s="109">
        <f>IF(OR(E122=""),"",VLOOKUP(E122,[1]Arbejdstider!$B$4:$AE$78,22,))</f>
        <v>0</v>
      </c>
      <c r="AI122" s="109">
        <f>IF(OR(E122=""),"",VLOOKUP(E122,[1]Arbejdstider!$B$4:$AE$78,23,))</f>
        <v>0</v>
      </c>
      <c r="AJ122" s="114">
        <f>IF(OR(E122=""),"",VLOOKUP(E122,[1]Arbejdstider!$B$4:$AE$78,20,))</f>
        <v>1</v>
      </c>
      <c r="AK122" s="110">
        <f>IF(OR(E122=""),"",VLOOKUP(E122,[1]Arbejdstider!$B$4:$AE$78,21,))</f>
        <v>1</v>
      </c>
      <c r="AL122" s="115"/>
      <c r="AM122" s="115"/>
      <c r="AN122" s="115"/>
      <c r="AO122" s="115"/>
      <c r="AP122" s="115"/>
      <c r="AQ122" s="115"/>
      <c r="AR122" s="116"/>
      <c r="AS122" s="117"/>
      <c r="AT122" s="118">
        <f>IF(OR(E122=""),"",VLOOKUP(E122,[1]Arbejdstider!$B$4:$AE$78,24,))</f>
        <v>0</v>
      </c>
      <c r="AU122" s="113">
        <f>IF(OR(E122=""),"",VLOOKUP(E122,[1]Arbejdstider!$B$4:$AE$78,22,))</f>
        <v>0</v>
      </c>
      <c r="AV122" s="113">
        <f>IF(OR(E122=""),"",VLOOKUP(E122,[1]Arbejdstider!$B$4:$AE$78,23,))</f>
        <v>0</v>
      </c>
      <c r="AW122" s="119">
        <f t="shared" si="19"/>
        <v>0</v>
      </c>
      <c r="AX122" s="120">
        <f>IF(OR($F122="",$G122=""),0,((IF($G122-MAX($F122,([1]Arbejdstider!$C$84/24))+($G122&lt;$F122)&lt;0,0,$G122-MAX($F122,([1]Arbejdstider!$C$84/24))+($G122&lt;$F122)))*24)-((IF(($G122-MAX($F122,([1]Arbejdstider!$D$84/24))+($G122&lt;$F122))&lt;0,0,($G122-MAX($F122,([1]Arbejdstider!$D$84/24))+($G122&lt;$F122)))))*24)</f>
        <v>0</v>
      </c>
      <c r="AY122" s="122">
        <f>IF(OR($F122="",$G122=""),0,((IF($G122-MAX($F122,([1]Arbejdstider!$C$85/24))+($G122&lt;$F122)&lt;0,0,$G122-MAX($F122,([1]Arbejdstider!$C$85/24))+($G122&lt;$F122)))*24)-((IF(($G122-MAX($F122,([1]Arbejdstider!$D$85/24))+($G122&lt;$F122))&lt;0,0,($G122-MAX($F122,([1]Arbejdstider!$D$85/24))+($G122&lt;$F122)))))*24)-IF(OR($AR122="",$AS122=""),0,((IF($AS122-MAX($AR122,([1]Arbejdstider!$C$85/24))+($AS122&lt;$AR122)&lt;0,0,$AS122-MAX($AR122,([1]Arbejdstider!$C$85/24))+($AS122&lt;$AR122)))*24)-((IF(($AS122-MAX($AR122,([1]Arbejdstider!$D$85/24))+($AS122&lt;$AR122))&lt;0,0,($AS122-MAX($AR122,([1]Arbejdstider!$D$85/24))+($AS122&lt;$AR122)))))*24)</f>
        <v>0</v>
      </c>
      <c r="AZ122" s="122">
        <f>IFERROR(CEILING(IF(E122="","",IF(OR($F122=0,$G122=0),0,($G122&lt;=$F122)*(1-([1]Arbejdstider!$C$86/24)+([1]Arbejdstider!$D$86/24))*24+(MIN(([1]Arbejdstider!$D$86/24),$G122)-MIN(([1]Arbejdstider!$D$86/24),$F122)+MAX(([1]Arbejdstider!$C$86/24),$G122)-MAX(([1]Arbejdstider!$C$86/24),$F122))*24)-IF(OR($AR122=0,$AS122=0),0,($AS122&lt;=$AR122)*(1-([1]Arbejdstider!$C$86/24)+([1]Arbejdstider!$D$86/24))*24+(MIN(([1]Arbejdstider!$D$86/24),$AS122)-MIN(([1]Arbejdstider!$D$86/24),$AR122)+MAX(([1]Arbejdstider!$C$86/24),$AS122)-MAX(([1]Arbejdstider!$C$86/24),$AR122))*24)+IF(OR($H122=0,$I122=0),0,($I122&lt;=$H122)*(1-([1]Arbejdstider!$C$86/24)+([1]Arbejdstider!$D$86/24))*24+(MIN(([1]Arbejdstider!$D$86/24),$I122)-MIN(([1]Arbejdstider!$D$86/24),$H122)+MAX(([1]Arbejdstider!$C$86/24),$G122)-MAX(([1]Arbejdstider!$C$86/24),$H122))*24)),0.5),"")</f>
        <v>0</v>
      </c>
      <c r="BA122" s="122">
        <f t="shared" si="20"/>
        <v>0</v>
      </c>
      <c r="BB122" s="122">
        <f t="shared" si="21"/>
        <v>0</v>
      </c>
      <c r="BC122" s="122">
        <f t="shared" si="22"/>
        <v>0</v>
      </c>
      <c r="BD122" s="123"/>
      <c r="BE122" s="124"/>
      <c r="BF122" s="122">
        <f t="shared" si="23"/>
        <v>0</v>
      </c>
      <c r="BG122" s="122">
        <f t="shared" si="31"/>
        <v>0</v>
      </c>
      <c r="BH122" s="122">
        <f t="shared" si="24"/>
        <v>0</v>
      </c>
      <c r="BI122" s="121">
        <f t="shared" si="25"/>
        <v>0</v>
      </c>
      <c r="BJ122" s="122">
        <f t="shared" si="26"/>
        <v>0</v>
      </c>
      <c r="BK122" s="122">
        <f t="shared" si="35"/>
        <v>0</v>
      </c>
      <c r="BL122" s="121">
        <f t="shared" si="32"/>
        <v>0</v>
      </c>
      <c r="BM122" s="121">
        <f t="shared" si="28"/>
        <v>0</v>
      </c>
      <c r="BN122" s="121"/>
      <c r="BO122" s="136"/>
      <c r="BP122" s="137">
        <f>IF(OR(F122=0,G122=0),0,IF(AND(WEEKDAY(C122,2)=5,G122&lt;F122,G122&gt;(6/24)),(G122-MAX(F122,(6/24))+(F122&gt;G122))*24-7,IF(WEEKDAY(C122,2)=6,(G122-MAX(F122,(6/24))+(F122&gt;G122))*24,IF(WEEKDAY(C122,2)=7,IF(F122&gt;G122,([1]Arbejdstider!H$87-F122)*24,IF(F122&lt;G122,(G122-F122)*24)),0))))</f>
        <v>0</v>
      </c>
      <c r="BQ122" s="137">
        <f>IF(OR(H122=0,I122=0),0,IF(AND(WEEKDAY(C122,2)=5,I122&lt;H122,I122&gt;(6/24)),(I122-MAX(H122,(6/24))+(H122&gt;I122))*24-7,IF(WEEKDAY(C122,2)=6,(I122-MAX(H122,(6/24))+(H122&gt;I122))*24,IF(WEEKDAY(C122,2)=7,IF(H122&gt;I122,([1]Arbejdstider!H$87-H122)*24,IF(H122&lt;I122,(I122-H122)*24)),""))))</f>
        <v>0</v>
      </c>
      <c r="BR122" s="137"/>
      <c r="BS122" s="137"/>
      <c r="BT122" s="138"/>
      <c r="BU122" s="128">
        <f t="shared" si="29"/>
        <v>0</v>
      </c>
      <c r="BV122" s="129" t="str">
        <f t="shared" si="30"/>
        <v>Fredag</v>
      </c>
      <c r="CF122" s="140"/>
      <c r="CG122" s="140"/>
      <c r="CP122" s="141"/>
    </row>
    <row r="123" spans="2:94" s="139" customFormat="1" x14ac:dyDescent="0.2">
      <c r="B123" s="133"/>
      <c r="C123" s="134">
        <f t="shared" si="33"/>
        <v>43554</v>
      </c>
      <c r="D123" s="134" t="str">
        <f t="shared" si="34"/>
        <v>Lørdag</v>
      </c>
      <c r="E123" s="135" t="s">
        <v>47</v>
      </c>
      <c r="F123" s="109">
        <f>IF(OR(E123=""),"",VLOOKUP(E123,[1]Arbejdstider!$B$4:$AE$78,2,))</f>
        <v>0</v>
      </c>
      <c r="G123" s="109">
        <f>IF(OR(E123=""),"",VLOOKUP(E123,[1]Arbejdstider!$B$4:$AE$78,3,))</f>
        <v>0</v>
      </c>
      <c r="H123" s="109">
        <f>IF(OR(E123=""),"",VLOOKUP(E123,[1]Arbejdstider!$B$4:$AE$78,4,))</f>
        <v>0.95833333333333337</v>
      </c>
      <c r="I123" s="109">
        <f>IF(OR(E123=""),"",VLOOKUP(E123,[1]Arbejdstider!$B$4:$AE$78,5,))</f>
        <v>0.30208333333333331</v>
      </c>
      <c r="J123" s="110">
        <f>IF(OR(E123=""),"",VLOOKUP(E123,[1]Arbejdstider!$B$4:$AE$78,6,))</f>
        <v>0</v>
      </c>
      <c r="K123" s="110">
        <f>IF(OR(E123=""),"",VLOOKUP(E123,[1]Arbejdstider!$B$4:$AE$78,7,))</f>
        <v>0</v>
      </c>
      <c r="L123" s="111">
        <f>IF(OR(E123=""),"",VLOOKUP(E123,[1]Arbejdstider!$B$3:$AE$78,10,))</f>
        <v>0</v>
      </c>
      <c r="M123" s="111">
        <f>IF(OR(E123=""),"",VLOOKUP(E123,[1]Arbejdstider!$B$4:$AE$78,11,))</f>
        <v>0</v>
      </c>
      <c r="N123" s="109">
        <f>IF(OR(E123=""),"",VLOOKUP(E123,[1]Arbejdstider!$B$4:$AE$78,14,))</f>
        <v>0</v>
      </c>
      <c r="O123" s="109">
        <f>IF(OR(E123=""),"",VLOOKUP(E123,[1]Arbejdstider!$B$4:$AE$78,15,))</f>
        <v>0</v>
      </c>
      <c r="P123" s="109">
        <f>IF(OR(E123=""),"",VLOOKUP(E123,[1]Arbejdstider!$B$4:$AE$78,12,))</f>
        <v>0</v>
      </c>
      <c r="Q123" s="109">
        <f>IF(OR(E123=""),"",VLOOKUP(E123,[1]Arbejdstider!$B$4:$AE$78,13,))</f>
        <v>0</v>
      </c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>
        <f>IF(OR(E123=""),"",VLOOKUP(E123,[1]Arbejdstider!$B$4:$AE$78,16,))</f>
        <v>0</v>
      </c>
      <c r="AC123" s="112">
        <f>IF(OR(E123=""),"",VLOOKUP(E123,[1]Arbejdstider!$B$4:$AE$78,17,))</f>
        <v>0</v>
      </c>
      <c r="AD123" s="112">
        <f>IF(OR(E123=""),"",VLOOKUP(E123,[1]Arbejdstider!$B$4:$AE$78,18,))</f>
        <v>0</v>
      </c>
      <c r="AE123" s="112">
        <f>IF(OR(E123=""),"",VLOOKUP(E123,[1]Arbejdstider!$B$4:$AE$78,19,))</f>
        <v>0</v>
      </c>
      <c r="AF123" s="113">
        <f>IF(OR(E123=""),"",VLOOKUP(E123,[1]Arbejdstider!$B$4:$AE$78,20,))</f>
        <v>1</v>
      </c>
      <c r="AG123" s="109">
        <f>IF(OR(E123=""),"",VLOOKUP(E123,[1]Arbejdstider!$B$4:$AE$78,21,))</f>
        <v>0.95833333333333337</v>
      </c>
      <c r="AH123" s="109">
        <f>IF(OR(E123=""),"",VLOOKUP(E123,[1]Arbejdstider!$B$4:$AE$78,22,))</f>
        <v>0</v>
      </c>
      <c r="AI123" s="109">
        <f>IF(OR(E123=""),"",VLOOKUP(E123,[1]Arbejdstider!$B$4:$AE$78,23,))</f>
        <v>0</v>
      </c>
      <c r="AJ123" s="114">
        <f>IF(OR(E123=""),"",VLOOKUP(E123,[1]Arbejdstider!$B$4:$AE$78,20,))</f>
        <v>1</v>
      </c>
      <c r="AK123" s="110">
        <f>IF(OR(E123=""),"",VLOOKUP(E123,[1]Arbejdstider!$B$4:$AE$78,21,))</f>
        <v>0.95833333333333337</v>
      </c>
      <c r="AL123" s="115"/>
      <c r="AM123" s="115"/>
      <c r="AN123" s="115"/>
      <c r="AO123" s="115"/>
      <c r="AP123" s="115"/>
      <c r="AQ123" s="115"/>
      <c r="AR123" s="116"/>
      <c r="AS123" s="117"/>
      <c r="AT123" s="118">
        <f>IF(OR(E123=""),"",VLOOKUP(E123,[1]Arbejdstider!$B$4:$AE$78,24,))</f>
        <v>0.95833333333333337</v>
      </c>
      <c r="AU123" s="113">
        <f>IF(OR(E123=""),"",VLOOKUP(E123,[1]Arbejdstider!$B$4:$AE$78,22,))</f>
        <v>0</v>
      </c>
      <c r="AV123" s="113">
        <f>IF(OR(E123=""),"",VLOOKUP(E123,[1]Arbejdstider!$B$4:$AE$78,23,))</f>
        <v>0</v>
      </c>
      <c r="AW123" s="119">
        <f t="shared" si="19"/>
        <v>0.34375</v>
      </c>
      <c r="AX123" s="120">
        <f>IF(OR($F123="",$G123=""),0,((IF($G123-MAX($F123,([1]Arbejdstider!$C$84/24))+($G123&lt;$F123)&lt;0,0,$G123-MAX($F123,([1]Arbejdstider!$C$84/24))+($G123&lt;$F123)))*24)-((IF(($G123-MAX($F123,([1]Arbejdstider!$D$84/24))+($G123&lt;$F123))&lt;0,0,($G123-MAX($F123,([1]Arbejdstider!$D$84/24))+($G123&lt;$F123)))))*24)</f>
        <v>0</v>
      </c>
      <c r="AY123" s="122">
        <f>IF(OR($F123="",$G123=""),0,((IF($G123-MAX($F123,([1]Arbejdstider!$C$85/24))+($G123&lt;$F123)&lt;0,0,$G123-MAX($F123,([1]Arbejdstider!$C$85/24))+($G123&lt;$F123)))*24)-((IF(($G123-MAX($F123,([1]Arbejdstider!$D$85/24))+($G123&lt;$F123))&lt;0,0,($G123-MAX($F123,([1]Arbejdstider!$D$85/24))+($G123&lt;$F123)))))*24)-IF(OR($AR123="",$AS123=""),0,((IF($AS123-MAX($AR123,([1]Arbejdstider!$C$85/24))+($AS123&lt;$AR123)&lt;0,0,$AS123-MAX($AR123,([1]Arbejdstider!$C$85/24))+($AS123&lt;$AR123)))*24)-((IF(($AS123-MAX($AR123,([1]Arbejdstider!$D$85/24))+($AS123&lt;$AR123))&lt;0,0,($AS123-MAX($AR123,([1]Arbejdstider!$D$85/24))+($AS123&lt;$AR123)))))*24)</f>
        <v>0</v>
      </c>
      <c r="AZ123" s="122">
        <f>IFERROR(CEILING(IF(E123="","",IF(OR($F123=0,$G123=0),0,($G123&lt;=$F123)*(1-([1]Arbejdstider!$C$86/24)+([1]Arbejdstider!$D$86/24))*24+(MIN(([1]Arbejdstider!$D$86/24),$G123)-MIN(([1]Arbejdstider!$D$86/24),$F123)+MAX(([1]Arbejdstider!$C$86/24),$G123)-MAX(([1]Arbejdstider!$C$86/24),$F123))*24)-IF(OR($AR123=0,$AS123=0),0,($AS123&lt;=$AR123)*(1-([1]Arbejdstider!$C$86/24)+([1]Arbejdstider!$D$86/24))*24+(MIN(([1]Arbejdstider!$D$86/24),$AS123)-MIN(([1]Arbejdstider!$D$86/24),$AR123)+MAX(([1]Arbejdstider!$C$86/24),$AS123)-MAX(([1]Arbejdstider!$C$86/24),$AR123))*24)+IF(OR($H123=0,$I123=0),0,($I123&lt;=$H123)*(1-([1]Arbejdstider!$C$86/24)+([1]Arbejdstider!$D$86/24))*24+(MIN(([1]Arbejdstider!$D$86/24),$I123)-MIN(([1]Arbejdstider!$D$86/24),$H123)+MAX(([1]Arbejdstider!$C$86/24),$G123)-MAX(([1]Arbejdstider!$C$86/24),$H123))*24)),0.5),"")</f>
        <v>7</v>
      </c>
      <c r="BA123" s="122">
        <f t="shared" si="20"/>
        <v>0</v>
      </c>
      <c r="BB123" s="122">
        <f t="shared" si="21"/>
        <v>0</v>
      </c>
      <c r="BC123" s="122">
        <f t="shared" si="22"/>
        <v>0</v>
      </c>
      <c r="BD123" s="123"/>
      <c r="BE123" s="124"/>
      <c r="BF123" s="122">
        <f t="shared" si="23"/>
        <v>0</v>
      </c>
      <c r="BG123" s="122">
        <f t="shared" si="31"/>
        <v>8.5</v>
      </c>
      <c r="BH123" s="122">
        <f t="shared" si="24"/>
        <v>0</v>
      </c>
      <c r="BI123" s="121">
        <f t="shared" si="25"/>
        <v>0</v>
      </c>
      <c r="BJ123" s="122">
        <f t="shared" si="26"/>
        <v>0</v>
      </c>
      <c r="BK123" s="122">
        <f t="shared" si="35"/>
        <v>0</v>
      </c>
      <c r="BL123" s="121">
        <f t="shared" si="32"/>
        <v>0</v>
      </c>
      <c r="BM123" s="121">
        <f t="shared" si="28"/>
        <v>0</v>
      </c>
      <c r="BN123" s="121"/>
      <c r="BO123" s="136"/>
      <c r="BP123" s="137">
        <f>IF(OR(F123=0,G123=0),0,IF(AND(WEEKDAY(C123,2)=5,G123&lt;F123,G123&gt;(6/24)),(G123-MAX(F123,(6/24))+(F123&gt;G123))*24-7,IF(WEEKDAY(C123,2)=6,(G123-MAX(F123,(6/24))+(F123&gt;G123))*24,IF(WEEKDAY(C123,2)=7,IF(F123&gt;G123,([1]Arbejdstider!H$87-F123)*24,IF(F123&lt;G123,(G123-F123)*24)),0))))</f>
        <v>0</v>
      </c>
      <c r="BQ123" s="137">
        <f>IF(OR(H123=0,I123=0),0,IF(AND(WEEKDAY(C123,2)=5,I123&lt;H123,I123&gt;(6/24)),(I123-MAX(H123,(6/24))+(H123&gt;I123))*24-7,IF(WEEKDAY(C123,2)=6,(I123-MAX(H123,(6/24))+(H123&gt;I123))*24,IF(WEEKDAY(C123,2)=7,IF(H123&gt;I123,([1]Arbejdstider!H$87-H123)*24,IF(H123&lt;I123,(I123-H123)*24)),""))))</f>
        <v>8.25</v>
      </c>
      <c r="BR123" s="137"/>
      <c r="BS123" s="137"/>
      <c r="BT123" s="138"/>
      <c r="BU123" s="128">
        <f t="shared" si="29"/>
        <v>0</v>
      </c>
      <c r="BV123" s="129" t="str">
        <f t="shared" si="30"/>
        <v>Lørdag</v>
      </c>
      <c r="CF123" s="140"/>
      <c r="CG123" s="140"/>
      <c r="CP123" s="141"/>
    </row>
    <row r="124" spans="2:94" s="139" customFormat="1" x14ac:dyDescent="0.2">
      <c r="B124" s="133"/>
      <c r="C124" s="134">
        <f t="shared" si="33"/>
        <v>43555</v>
      </c>
      <c r="D124" s="134" t="str">
        <f t="shared" si="34"/>
        <v>Søndag</v>
      </c>
      <c r="E124" s="135" t="s">
        <v>48</v>
      </c>
      <c r="F124" s="109">
        <f>IF(OR(E124=""),"",VLOOKUP(E124,[1]Arbejdstider!$B$4:$AE$78,2,))</f>
        <v>0</v>
      </c>
      <c r="G124" s="109">
        <f>IF(OR(E124=""),"",VLOOKUP(E124,[1]Arbejdstider!$B$4:$AE$78,3,))</f>
        <v>0</v>
      </c>
      <c r="H124" s="109">
        <f>IF(OR(E124=""),"",VLOOKUP(E124,[1]Arbejdstider!$B$4:$AE$78,4,))</f>
        <v>0.95833333333333337</v>
      </c>
      <c r="I124" s="109">
        <f>IF(OR(E124=""),"",VLOOKUP(E124,[1]Arbejdstider!$B$4:$AE$78,5,))</f>
        <v>0.30208333333333331</v>
      </c>
      <c r="J124" s="110">
        <f>IF(OR(E124=""),"",VLOOKUP(E124,[1]Arbejdstider!$B$4:$AE$78,6,))</f>
        <v>0</v>
      </c>
      <c r="K124" s="110">
        <f>IF(OR(E124=""),"",VLOOKUP(E124,[1]Arbejdstider!$B$4:$AE$78,7,))</f>
        <v>0</v>
      </c>
      <c r="L124" s="111">
        <f>IF(OR(E124=""),"",VLOOKUP(E124,[1]Arbejdstider!$B$3:$AE$78,10,))</f>
        <v>0</v>
      </c>
      <c r="M124" s="111">
        <f>IF(OR(E124=""),"",VLOOKUP(E124,[1]Arbejdstider!$B$4:$AE$78,11,))</f>
        <v>0</v>
      </c>
      <c r="N124" s="109">
        <f>IF(OR(E124=""),"",VLOOKUP(E124,[1]Arbejdstider!$B$4:$AE$78,14,))</f>
        <v>0</v>
      </c>
      <c r="O124" s="109">
        <f>IF(OR(E124=""),"",VLOOKUP(E124,[1]Arbejdstider!$B$4:$AE$78,15,))</f>
        <v>0</v>
      </c>
      <c r="P124" s="109">
        <f>IF(OR(E124=""),"",VLOOKUP(E124,[1]Arbejdstider!$B$4:$AE$78,12,))</f>
        <v>0</v>
      </c>
      <c r="Q124" s="109">
        <f>IF(OR(E124=""),"",VLOOKUP(E124,[1]Arbejdstider!$B$4:$AE$78,13,))</f>
        <v>0</v>
      </c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>
        <f>IF(OR(E124=""),"",VLOOKUP(E124,[1]Arbejdstider!$B$4:$AE$78,16,))</f>
        <v>0</v>
      </c>
      <c r="AC124" s="112">
        <f>IF(OR(E124=""),"",VLOOKUP(E124,[1]Arbejdstider!$B$4:$AE$78,17,))</f>
        <v>0</v>
      </c>
      <c r="AD124" s="112">
        <f>IF(OR(E124=""),"",VLOOKUP(E124,[1]Arbejdstider!$B$4:$AE$78,18,))</f>
        <v>0</v>
      </c>
      <c r="AE124" s="112">
        <f>IF(OR(E124=""),"",VLOOKUP(E124,[1]Arbejdstider!$B$4:$AE$78,19,))</f>
        <v>0</v>
      </c>
      <c r="AF124" s="113">
        <f>IF(OR(E124=""),"",VLOOKUP(E124,[1]Arbejdstider!$B$4:$AE$78,20,))</f>
        <v>1</v>
      </c>
      <c r="AG124" s="109">
        <f>IF(OR(E124=""),"",VLOOKUP(E124,[1]Arbejdstider!$B$4:$AE$78,21,))</f>
        <v>0.95833333333333337</v>
      </c>
      <c r="AH124" s="109">
        <f>IF(OR(E124=""),"",VLOOKUP(E124,[1]Arbejdstider!$B$4:$AE$78,22,))</f>
        <v>0</v>
      </c>
      <c r="AI124" s="109">
        <f>IF(OR(E124=""),"",VLOOKUP(E124,[1]Arbejdstider!$B$4:$AE$78,23,))</f>
        <v>0</v>
      </c>
      <c r="AJ124" s="114">
        <f>IF(OR(E124=""),"",VLOOKUP(E124,[1]Arbejdstider!$B$4:$AE$78,20,))</f>
        <v>1</v>
      </c>
      <c r="AK124" s="110">
        <f>IF(OR(E124=""),"",VLOOKUP(E124,[1]Arbejdstider!$B$4:$AE$78,21,))</f>
        <v>0.95833333333333337</v>
      </c>
      <c r="AL124" s="115"/>
      <c r="AM124" s="115"/>
      <c r="AN124" s="115"/>
      <c r="AO124" s="115"/>
      <c r="AP124" s="115"/>
      <c r="AQ124" s="115"/>
      <c r="AR124" s="116"/>
      <c r="AS124" s="117"/>
      <c r="AT124" s="118">
        <f>IF(OR(E124=""),"",VLOOKUP(E124,[1]Arbejdstider!$B$4:$AE$78,24,))</f>
        <v>0.95833333333333337</v>
      </c>
      <c r="AU124" s="113">
        <f>IF(OR(E124=""),"",VLOOKUP(E124,[1]Arbejdstider!$B$4:$AE$78,22,))</f>
        <v>0</v>
      </c>
      <c r="AV124" s="113">
        <f>IF(OR(E124=""),"",VLOOKUP(E124,[1]Arbejdstider!$B$4:$AE$78,23,))</f>
        <v>0</v>
      </c>
      <c r="AW124" s="119">
        <f t="shared" si="19"/>
        <v>0.34375</v>
      </c>
      <c r="AX124" s="120">
        <f>IF(OR($F124="",$G124=""),0,((IF($G124-MAX($F124,([1]Arbejdstider!$C$84/24))+($G124&lt;$F124)&lt;0,0,$G124-MAX($F124,([1]Arbejdstider!$C$84/24))+($G124&lt;$F124)))*24)-((IF(($G124-MAX($F124,([1]Arbejdstider!$D$84/24))+($G124&lt;$F124))&lt;0,0,($G124-MAX($F124,([1]Arbejdstider!$D$84/24))+($G124&lt;$F124)))))*24)</f>
        <v>0</v>
      </c>
      <c r="AY124" s="122">
        <f>IF(OR($F124="",$G124=""),0,((IF($G124-MAX($F124,([1]Arbejdstider!$C$85/24))+($G124&lt;$F124)&lt;0,0,$G124-MAX($F124,([1]Arbejdstider!$C$85/24))+($G124&lt;$F124)))*24)-((IF(($G124-MAX($F124,([1]Arbejdstider!$D$85/24))+($G124&lt;$F124))&lt;0,0,($G124-MAX($F124,([1]Arbejdstider!$D$85/24))+($G124&lt;$F124)))))*24)-IF(OR($AR124="",$AS124=""),0,((IF($AS124-MAX($AR124,([1]Arbejdstider!$C$85/24))+($AS124&lt;$AR124)&lt;0,0,$AS124-MAX($AR124,([1]Arbejdstider!$C$85/24))+($AS124&lt;$AR124)))*24)-((IF(($AS124-MAX($AR124,([1]Arbejdstider!$D$85/24))+($AS124&lt;$AR124))&lt;0,0,($AS124-MAX($AR124,([1]Arbejdstider!$D$85/24))+($AS124&lt;$AR124)))))*24)</f>
        <v>0</v>
      </c>
      <c r="AZ124" s="122">
        <f>IFERROR(CEILING(IF(E124="","",IF(OR($F124=0,$G124=0),0,($G124&lt;=$F124)*(1-([1]Arbejdstider!$C$86/24)+([1]Arbejdstider!$D$86/24))*24+(MIN(([1]Arbejdstider!$D$86/24),$G124)-MIN(([1]Arbejdstider!$D$86/24),$F124)+MAX(([1]Arbejdstider!$C$86/24),$G124)-MAX(([1]Arbejdstider!$C$86/24),$F124))*24)-IF(OR($AR124=0,$AS124=0),0,($AS124&lt;=$AR124)*(1-([1]Arbejdstider!$C$86/24)+([1]Arbejdstider!$D$86/24))*24+(MIN(([1]Arbejdstider!$D$86/24),$AS124)-MIN(([1]Arbejdstider!$D$86/24),$AR124)+MAX(([1]Arbejdstider!$C$86/24),$AS124)-MAX(([1]Arbejdstider!$C$86/24),$AR124))*24)+IF(OR($H124=0,$I124=0),0,($I124&lt;=$H124)*(1-([1]Arbejdstider!$C$86/24)+([1]Arbejdstider!$D$86/24))*24+(MIN(([1]Arbejdstider!$D$86/24),$I124)-MIN(([1]Arbejdstider!$D$86/24),$H124)+MAX(([1]Arbejdstider!$C$86/24),$G124)-MAX(([1]Arbejdstider!$C$86/24),$H124))*24)),0.5),"")</f>
        <v>7</v>
      </c>
      <c r="BA124" s="122">
        <f t="shared" si="20"/>
        <v>0</v>
      </c>
      <c r="BB124" s="122">
        <f t="shared" si="21"/>
        <v>0</v>
      </c>
      <c r="BC124" s="122">
        <f t="shared" si="22"/>
        <v>0</v>
      </c>
      <c r="BD124" s="123"/>
      <c r="BE124" s="124"/>
      <c r="BF124" s="122">
        <f t="shared" si="23"/>
        <v>0</v>
      </c>
      <c r="BG124" s="122">
        <f t="shared" si="31"/>
        <v>1</v>
      </c>
      <c r="BH124" s="122">
        <f t="shared" si="24"/>
        <v>0</v>
      </c>
      <c r="BI124" s="121">
        <f t="shared" si="25"/>
        <v>0</v>
      </c>
      <c r="BJ124" s="122">
        <f t="shared" si="26"/>
        <v>0</v>
      </c>
      <c r="BK124" s="122">
        <f t="shared" si="35"/>
        <v>0</v>
      </c>
      <c r="BL124" s="121">
        <f t="shared" si="32"/>
        <v>0</v>
      </c>
      <c r="BM124" s="121">
        <f t="shared" si="28"/>
        <v>0</v>
      </c>
      <c r="BN124" s="121"/>
      <c r="BO124" s="136"/>
      <c r="BP124" s="137">
        <f>IF(OR(F124=0,G124=0),0,IF(AND(WEEKDAY(C124,2)=5,G124&lt;F124,G124&gt;(6/24)),(G124-MAX(F124,(6/24))+(F124&gt;G124))*24-7,IF(WEEKDAY(C124,2)=6,(G124-MAX(F124,(6/24))+(F124&gt;G124))*24,IF(WEEKDAY(C124,2)=7,IF(F124&gt;G124,([1]Arbejdstider!H$87-F124)*24,IF(F124&lt;G124,(G124-F124)*24)),0))))</f>
        <v>0</v>
      </c>
      <c r="BQ124" s="137">
        <f>IF(OR(H124=0,I124=0),0,IF(AND(WEEKDAY(C124,2)=5,I124&lt;H124,I124&gt;(6/24)),(I124-MAX(H124,(6/24))+(H124&gt;I124))*24-7,IF(WEEKDAY(C124,2)=6,(I124-MAX(H124,(6/24))+(H124&gt;I124))*24,IF(WEEKDAY(C124,2)=7,IF(H124&gt;I124,([1]Arbejdstider!H$87-H124)*24,IF(H124&lt;I124,(I124-H124)*24)),""))))</f>
        <v>0.99999999999999911</v>
      </c>
      <c r="BR124" s="137"/>
      <c r="BS124" s="137"/>
      <c r="BT124" s="138"/>
      <c r="BU124" s="128">
        <f t="shared" si="29"/>
        <v>0</v>
      </c>
      <c r="BV124" s="129" t="str">
        <f t="shared" si="30"/>
        <v>Søndag</v>
      </c>
      <c r="CF124" s="140"/>
      <c r="CG124" s="140"/>
      <c r="CP124" s="141"/>
    </row>
    <row r="125" spans="2:94" s="139" customFormat="1" x14ac:dyDescent="0.2">
      <c r="B125" s="133"/>
      <c r="C125" s="134">
        <f t="shared" si="33"/>
        <v>43556</v>
      </c>
      <c r="D125" s="134" t="str">
        <f t="shared" si="34"/>
        <v>Mandag</v>
      </c>
      <c r="E125" s="135" t="s">
        <v>48</v>
      </c>
      <c r="F125" s="109">
        <f>IF(OR(E125=""),"",VLOOKUP(E125,[1]Arbejdstider!$B$4:$AE$78,2,))</f>
        <v>0</v>
      </c>
      <c r="G125" s="109">
        <f>IF(OR(E125=""),"",VLOOKUP(E125,[1]Arbejdstider!$B$4:$AE$78,3,))</f>
        <v>0</v>
      </c>
      <c r="H125" s="109">
        <f>IF(OR(E125=""),"",VLOOKUP(E125,[1]Arbejdstider!$B$4:$AE$78,4,))</f>
        <v>0.95833333333333337</v>
      </c>
      <c r="I125" s="109">
        <f>IF(OR(E125=""),"",VLOOKUP(E125,[1]Arbejdstider!$B$4:$AE$78,5,))</f>
        <v>0.30208333333333331</v>
      </c>
      <c r="J125" s="110">
        <f>IF(OR(E125=""),"",VLOOKUP(E125,[1]Arbejdstider!$B$4:$AE$78,6,))</f>
        <v>0</v>
      </c>
      <c r="K125" s="110">
        <f>IF(OR(E125=""),"",VLOOKUP(E125,[1]Arbejdstider!$B$4:$AE$78,7,))</f>
        <v>0</v>
      </c>
      <c r="L125" s="111">
        <f>IF(OR(E125=""),"",VLOOKUP(E125,[1]Arbejdstider!$B$3:$AE$78,10,))</f>
        <v>0</v>
      </c>
      <c r="M125" s="111">
        <f>IF(OR(E125=""),"",VLOOKUP(E125,[1]Arbejdstider!$B$4:$AE$78,11,))</f>
        <v>0</v>
      </c>
      <c r="N125" s="109">
        <f>IF(OR(E125=""),"",VLOOKUP(E125,[1]Arbejdstider!$B$4:$AE$78,14,))</f>
        <v>0</v>
      </c>
      <c r="O125" s="109">
        <f>IF(OR(E125=""),"",VLOOKUP(E125,[1]Arbejdstider!$B$4:$AE$78,15,))</f>
        <v>0</v>
      </c>
      <c r="P125" s="109">
        <f>IF(OR(E125=""),"",VLOOKUP(E125,[1]Arbejdstider!$B$4:$AE$78,12,))</f>
        <v>0</v>
      </c>
      <c r="Q125" s="109">
        <f>IF(OR(E125=""),"",VLOOKUP(E125,[1]Arbejdstider!$B$4:$AE$78,13,))</f>
        <v>0</v>
      </c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>
        <f>IF(OR(E125=""),"",VLOOKUP(E125,[1]Arbejdstider!$B$4:$AE$78,16,))</f>
        <v>0</v>
      </c>
      <c r="AC125" s="112">
        <f>IF(OR(E125=""),"",VLOOKUP(E125,[1]Arbejdstider!$B$4:$AE$78,17,))</f>
        <v>0</v>
      </c>
      <c r="AD125" s="112">
        <f>IF(OR(E125=""),"",VLOOKUP(E125,[1]Arbejdstider!$B$4:$AE$78,18,))</f>
        <v>0</v>
      </c>
      <c r="AE125" s="112">
        <f>IF(OR(E125=""),"",VLOOKUP(E125,[1]Arbejdstider!$B$4:$AE$78,19,))</f>
        <v>0</v>
      </c>
      <c r="AF125" s="113">
        <f>IF(OR(E125=""),"",VLOOKUP(E125,[1]Arbejdstider!$B$4:$AE$78,20,))</f>
        <v>1</v>
      </c>
      <c r="AG125" s="109">
        <f>IF(OR(E125=""),"",VLOOKUP(E125,[1]Arbejdstider!$B$4:$AE$78,21,))</f>
        <v>0.95833333333333337</v>
      </c>
      <c r="AH125" s="109">
        <f>IF(OR(E125=""),"",VLOOKUP(E125,[1]Arbejdstider!$B$4:$AE$78,22,))</f>
        <v>0</v>
      </c>
      <c r="AI125" s="109">
        <f>IF(OR(E125=""),"",VLOOKUP(E125,[1]Arbejdstider!$B$4:$AE$78,23,))</f>
        <v>0</v>
      </c>
      <c r="AJ125" s="114">
        <f>IF(OR(E125=""),"",VLOOKUP(E125,[1]Arbejdstider!$B$4:$AE$78,20,))</f>
        <v>1</v>
      </c>
      <c r="AK125" s="110">
        <f>IF(OR(E125=""),"",VLOOKUP(E125,[1]Arbejdstider!$B$4:$AE$78,21,))</f>
        <v>0.95833333333333337</v>
      </c>
      <c r="AL125" s="115"/>
      <c r="AM125" s="115"/>
      <c r="AN125" s="115"/>
      <c r="AO125" s="115"/>
      <c r="AP125" s="115"/>
      <c r="AQ125" s="115"/>
      <c r="AR125" s="116"/>
      <c r="AS125" s="117"/>
      <c r="AT125" s="118">
        <f>IF(OR(E125=""),"",VLOOKUP(E125,[1]Arbejdstider!$B$4:$AE$78,24,))</f>
        <v>0.95833333333333337</v>
      </c>
      <c r="AU125" s="113">
        <f>IF(OR(E125=""),"",VLOOKUP(E125,[1]Arbejdstider!$B$4:$AE$78,22,))</f>
        <v>0</v>
      </c>
      <c r="AV125" s="113">
        <f>IF(OR(E125=""),"",VLOOKUP(E125,[1]Arbejdstider!$B$4:$AE$78,23,))</f>
        <v>0</v>
      </c>
      <c r="AW125" s="119">
        <f t="shared" si="19"/>
        <v>0.34375</v>
      </c>
      <c r="AX125" s="120">
        <f>IF(OR($F125="",$G125=""),0,((IF($G125-MAX($F125,([1]Arbejdstider!$C$84/24))+($G125&lt;$F125)&lt;0,0,$G125-MAX($F125,([1]Arbejdstider!$C$84/24))+($G125&lt;$F125)))*24)-((IF(($G125-MAX($F125,([1]Arbejdstider!$D$84/24))+($G125&lt;$F125))&lt;0,0,($G125-MAX($F125,([1]Arbejdstider!$D$84/24))+($G125&lt;$F125)))))*24)</f>
        <v>0</v>
      </c>
      <c r="AY125" s="122">
        <f>IF(OR($F125="",$G125=""),0,((IF($G125-MAX($F125,([1]Arbejdstider!$C$85/24))+($G125&lt;$F125)&lt;0,0,$G125-MAX($F125,([1]Arbejdstider!$C$85/24))+($G125&lt;$F125)))*24)-((IF(($G125-MAX($F125,([1]Arbejdstider!$D$85/24))+($G125&lt;$F125))&lt;0,0,($G125-MAX($F125,([1]Arbejdstider!$D$85/24))+($G125&lt;$F125)))))*24)-IF(OR($AR125="",$AS125=""),0,((IF($AS125-MAX($AR125,([1]Arbejdstider!$C$85/24))+($AS125&lt;$AR125)&lt;0,0,$AS125-MAX($AR125,([1]Arbejdstider!$C$85/24))+($AS125&lt;$AR125)))*24)-((IF(($AS125-MAX($AR125,([1]Arbejdstider!$D$85/24))+($AS125&lt;$AR125))&lt;0,0,($AS125-MAX($AR125,([1]Arbejdstider!$D$85/24))+($AS125&lt;$AR125)))))*24)</f>
        <v>0</v>
      </c>
      <c r="AZ125" s="122">
        <f>IFERROR(CEILING(IF(E125="","",IF(OR($F125=0,$G125=0),0,($G125&lt;=$F125)*(1-([1]Arbejdstider!$C$86/24)+([1]Arbejdstider!$D$86/24))*24+(MIN(([1]Arbejdstider!$D$86/24),$G125)-MIN(([1]Arbejdstider!$D$86/24),$F125)+MAX(([1]Arbejdstider!$C$86/24),$G125)-MAX(([1]Arbejdstider!$C$86/24),$F125))*24)-IF(OR($AR125=0,$AS125=0),0,($AS125&lt;=$AR125)*(1-([1]Arbejdstider!$C$86/24)+([1]Arbejdstider!$D$86/24))*24+(MIN(([1]Arbejdstider!$D$86/24),$AS125)-MIN(([1]Arbejdstider!$D$86/24),$AR125)+MAX(([1]Arbejdstider!$C$86/24),$AS125)-MAX(([1]Arbejdstider!$C$86/24),$AR125))*24)+IF(OR($H125=0,$I125=0),0,($I125&lt;=$H125)*(1-([1]Arbejdstider!$C$86/24)+([1]Arbejdstider!$D$86/24))*24+(MIN(([1]Arbejdstider!$D$86/24),$I125)-MIN(([1]Arbejdstider!$D$86/24),$H125)+MAX(([1]Arbejdstider!$C$86/24),$G125)-MAX(([1]Arbejdstider!$C$86/24),$H125))*24)),0.5),"")</f>
        <v>7</v>
      </c>
      <c r="BA125" s="122">
        <f t="shared" si="20"/>
        <v>0</v>
      </c>
      <c r="BB125" s="122">
        <f t="shared" si="21"/>
        <v>0</v>
      </c>
      <c r="BC125" s="122">
        <f t="shared" si="22"/>
        <v>0</v>
      </c>
      <c r="BD125" s="123"/>
      <c r="BE125" s="124"/>
      <c r="BF125" s="122">
        <f t="shared" si="23"/>
        <v>0</v>
      </c>
      <c r="BG125" s="122" t="str">
        <f t="shared" si="31"/>
        <v/>
      </c>
      <c r="BH125" s="122">
        <f t="shared" si="24"/>
        <v>0</v>
      </c>
      <c r="BI125" s="121">
        <f t="shared" si="25"/>
        <v>0</v>
      </c>
      <c r="BJ125" s="122">
        <f t="shared" si="26"/>
        <v>0</v>
      </c>
      <c r="BK125" s="122">
        <f t="shared" si="35"/>
        <v>0</v>
      </c>
      <c r="BL125" s="121">
        <f t="shared" si="32"/>
        <v>0</v>
      </c>
      <c r="BM125" s="121">
        <f t="shared" si="28"/>
        <v>0</v>
      </c>
      <c r="BN125" s="121"/>
      <c r="BO125" s="136">
        <f>SUM(AW119:AW125)</f>
        <v>2.052083333333333</v>
      </c>
      <c r="BP125" s="137">
        <f>IF(OR(F125=0,G125=0),0,IF(AND(WEEKDAY(C125,2)=5,G125&lt;F125,G125&gt;(6/24)),(G125-MAX(F125,(6/24))+(F125&gt;G125))*24-7,IF(WEEKDAY(C125,2)=6,(G125-MAX(F125,(6/24))+(F125&gt;G125))*24,IF(WEEKDAY(C125,2)=7,IF(F125&gt;G125,([1]Arbejdstider!H$87-F125)*24,IF(F125&lt;G125,(G125-F125)*24)),0))))</f>
        <v>0</v>
      </c>
      <c r="BQ125" s="137" t="str">
        <f>IF(OR(H125=0,I125=0),0,IF(AND(WEEKDAY(C125,2)=5,I125&lt;H125,I125&gt;(6/24)),(I125-MAX(H125,(6/24))+(H125&gt;I125))*24-7,IF(WEEKDAY(C125,2)=6,(I125-MAX(H125,(6/24))+(H125&gt;I125))*24,IF(WEEKDAY(C125,2)=7,IF(H125&gt;I125,([1]Arbejdstider!H$87-H125)*24,IF(H125&lt;I125,(I125-H125)*24)),""))))</f>
        <v/>
      </c>
      <c r="BR125" s="137"/>
      <c r="BS125" s="137"/>
      <c r="BT125" s="138">
        <f>SUM(BO104:BO125)</f>
        <v>6.791666666666667</v>
      </c>
      <c r="BU125" s="128">
        <f t="shared" si="29"/>
        <v>0</v>
      </c>
      <c r="BV125" s="129" t="str">
        <f t="shared" si="30"/>
        <v>Mandag</v>
      </c>
      <c r="CF125" s="140"/>
      <c r="CG125" s="140"/>
      <c r="CP125" s="141"/>
    </row>
    <row r="126" spans="2:94" s="151" customFormat="1" x14ac:dyDescent="0.2">
      <c r="B126" s="145">
        <f>B119+1</f>
        <v>14</v>
      </c>
      <c r="C126" s="146">
        <f t="shared" si="33"/>
        <v>43557</v>
      </c>
      <c r="D126" s="146" t="str">
        <f t="shared" si="34"/>
        <v>Tirsdag</v>
      </c>
      <c r="E126" s="147" t="s">
        <v>49</v>
      </c>
      <c r="F126" s="109">
        <f>IF(OR(E126=""),"",VLOOKUP(E126,[1]Arbejdstider!$B$4:$AE$78,2,))</f>
        <v>0</v>
      </c>
      <c r="G126" s="109">
        <f>IF(OR(E126=""),"",VLOOKUP(E126,[1]Arbejdstider!$B$4:$AE$78,3,))</f>
        <v>0</v>
      </c>
      <c r="H126" s="109">
        <f>IF(OR(E126=""),"",VLOOKUP(E126,[1]Arbejdstider!$B$4:$AE$78,4,))</f>
        <v>0</v>
      </c>
      <c r="I126" s="109">
        <f>IF(OR(E126=""),"",VLOOKUP(E126,[1]Arbejdstider!$B$4:$AE$78,5,))</f>
        <v>0</v>
      </c>
      <c r="J126" s="110">
        <f>IF(OR(E126=""),"",VLOOKUP(E126,[1]Arbejdstider!$B$4:$AE$78,6,))</f>
        <v>0</v>
      </c>
      <c r="K126" s="110">
        <f>IF(OR(E126=""),"",VLOOKUP(E126,[1]Arbejdstider!$B$4:$AE$78,7,))</f>
        <v>0</v>
      </c>
      <c r="L126" s="111">
        <f>IF(OR(E126=""),"",VLOOKUP(E126,[1]Arbejdstider!$B$3:$AE$78,10,))</f>
        <v>0</v>
      </c>
      <c r="M126" s="111">
        <f>IF(OR(E126=""),"",VLOOKUP(E126,[1]Arbejdstider!$B$4:$AE$78,11,))</f>
        <v>0</v>
      </c>
      <c r="N126" s="109">
        <f>IF(OR(E126=""),"",VLOOKUP(E126,[1]Arbejdstider!$B$4:$AE$78,14,))</f>
        <v>0</v>
      </c>
      <c r="O126" s="109">
        <f>IF(OR(E126=""),"",VLOOKUP(E126,[1]Arbejdstider!$B$4:$AE$78,15,))</f>
        <v>0</v>
      </c>
      <c r="P126" s="109">
        <f>IF(OR(E126=""),"",VLOOKUP(E126,[1]Arbejdstider!$B$4:$AE$78,12,))</f>
        <v>0</v>
      </c>
      <c r="Q126" s="109">
        <f>IF(OR(E126=""),"",VLOOKUP(E126,[1]Arbejdstider!$B$4:$AE$78,13,))</f>
        <v>0</v>
      </c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>
        <f>IF(OR(E126=""),"",VLOOKUP(E126,[1]Arbejdstider!$B$4:$AE$78,16,))</f>
        <v>0</v>
      </c>
      <c r="AC126" s="112">
        <f>IF(OR(E126=""),"",VLOOKUP(E126,[1]Arbejdstider!$B$4:$AE$78,17,))</f>
        <v>0</v>
      </c>
      <c r="AD126" s="112">
        <f>IF(OR(E126=""),"",VLOOKUP(E126,[1]Arbejdstider!$B$4:$AE$78,18,))</f>
        <v>0</v>
      </c>
      <c r="AE126" s="112">
        <f>IF(OR(E126=""),"",VLOOKUP(E126,[1]Arbejdstider!$B$4:$AE$78,19,))</f>
        <v>0</v>
      </c>
      <c r="AF126" s="113">
        <f>IF(OR(E126=""),"",VLOOKUP(E126,[1]Arbejdstider!$B$4:$AE$78,20,))</f>
        <v>0.30208333333333331</v>
      </c>
      <c r="AG126" s="109">
        <f>IF(OR(E126=""),"",VLOOKUP(E126,[1]Arbejdstider!$B$4:$AE$78,21,))</f>
        <v>0.55208333333333337</v>
      </c>
      <c r="AH126" s="109">
        <f>IF(OR(E126=""),"",VLOOKUP(E126,[1]Arbejdstider!$B$4:$AE$78,22,))</f>
        <v>0.55208333333333337</v>
      </c>
      <c r="AI126" s="109">
        <f>IF(OR(E126=""),"",VLOOKUP(E126,[1]Arbejdstider!$B$4:$AE$78,23,))</f>
        <v>1</v>
      </c>
      <c r="AJ126" s="114">
        <f>IF(OR(E126=""),"",VLOOKUP(E126,[1]Arbejdstider!$B$4:$AE$78,20,))</f>
        <v>0.30208333333333331</v>
      </c>
      <c r="AK126" s="110">
        <f>IF(OR(E126=""),"",VLOOKUP(E126,[1]Arbejdstider!$B$4:$AE$78,21,))</f>
        <v>0.55208333333333337</v>
      </c>
      <c r="AL126" s="115"/>
      <c r="AM126" s="115"/>
      <c r="AN126" s="115"/>
      <c r="AO126" s="115"/>
      <c r="AP126" s="115"/>
      <c r="AQ126" s="115"/>
      <c r="AR126" s="116"/>
      <c r="AS126" s="117"/>
      <c r="AT126" s="118">
        <f>IF(OR(E126=""),"",VLOOKUP(E126,[1]Arbejdstider!$B$4:$AE$78,24,))</f>
        <v>0.25000000000000006</v>
      </c>
      <c r="AU126" s="113">
        <f>IF(OR(E126=""),"",VLOOKUP(E126,[1]Arbejdstider!$B$4:$AE$78,22,))</f>
        <v>0.55208333333333337</v>
      </c>
      <c r="AV126" s="113">
        <f>IF(OR(E126=""),"",VLOOKUP(E126,[1]Arbejdstider!$B$4:$AE$78,23,))</f>
        <v>1</v>
      </c>
      <c r="AW126" s="119">
        <f t="shared" si="19"/>
        <v>0</v>
      </c>
      <c r="AX126" s="120">
        <f>IF(OR($F126="",$G126=""),0,((IF($G126-MAX($F126,([1]Arbejdstider!$C$84/24))+($G126&lt;$F126)&lt;0,0,$G126-MAX($F126,([1]Arbejdstider!$C$84/24))+($G126&lt;$F126)))*24)-((IF(($G126-MAX($F126,([1]Arbejdstider!$D$84/24))+($G126&lt;$F126))&lt;0,0,($G126-MAX($F126,([1]Arbejdstider!$D$84/24))+($G126&lt;$F126)))))*24)</f>
        <v>0</v>
      </c>
      <c r="AY126" s="120">
        <f>IF(OR($F126="",$G126=""),0,((IF($G126-MAX($F126,([1]Arbejdstider!$C$85/24))+($G126&lt;$F126)&lt;0,0,$G126-MAX($F126,([1]Arbejdstider!$C$85/24))+($G126&lt;$F126)))*24)-((IF(($G126-MAX($F126,([1]Arbejdstider!$D$85/24))+($G126&lt;$F126))&lt;0,0,($G126-MAX($F126,([1]Arbejdstider!$D$85/24))+($G126&lt;$F126)))))*24)-IF(OR($AR126="",$AS126=""),0,((IF($AS126-MAX($AR126,([1]Arbejdstider!$C$85/24))+($AS126&lt;$AR126)&lt;0,0,$AS126-MAX($AR126,([1]Arbejdstider!$C$85/24))+($AS126&lt;$AR126)))*24)-((IF(($AS126-MAX($AR126,([1]Arbejdstider!$D$85/24))+($AS126&lt;$AR126))&lt;0,0,($AS126-MAX($AR126,([1]Arbejdstider!$D$85/24))+($AS126&lt;$AR126)))))*24)</f>
        <v>0</v>
      </c>
      <c r="AZ126" s="120">
        <f>IFERROR(CEILING(IF(E126="","",IF(OR($F126=0,$G126=0),0,($G126&lt;=$F126)*(1-([1]Arbejdstider!$C$86/24)+([1]Arbejdstider!$D$86/24))*24+(MIN(([1]Arbejdstider!$D$86/24),$G126)-MIN(([1]Arbejdstider!$D$86/24),$F126)+MAX(([1]Arbejdstider!$C$86/24),$G126)-MAX(([1]Arbejdstider!$C$86/24),$F126))*24)-IF(OR($AR126=0,$AS126=0),0,($AS126&lt;=$AR126)*(1-([1]Arbejdstider!$C$86/24)+([1]Arbejdstider!$D$86/24))*24+(MIN(([1]Arbejdstider!$D$86/24),$AS126)-MIN(([1]Arbejdstider!$D$86/24),$AR126)+MAX(([1]Arbejdstider!$C$86/24),$AS126)-MAX(([1]Arbejdstider!$C$86/24),$AR126))*24)+IF(OR($H126=0,$I126=0),0,($I126&lt;=$H126)*(1-([1]Arbejdstider!$C$86/24)+([1]Arbejdstider!$D$86/24))*24+(MIN(([1]Arbejdstider!$D$86/24),$I126)-MIN(([1]Arbejdstider!$D$86/24),$H126)+MAX(([1]Arbejdstider!$C$86/24),$G126)-MAX(([1]Arbejdstider!$C$86/24),$H126))*24)),0.5),"")</f>
        <v>0</v>
      </c>
      <c r="BA126" s="122">
        <f t="shared" si="20"/>
        <v>0</v>
      </c>
      <c r="BB126" s="122">
        <f t="shared" si="21"/>
        <v>0</v>
      </c>
      <c r="BC126" s="122">
        <f t="shared" si="22"/>
        <v>0</v>
      </c>
      <c r="BD126" s="123"/>
      <c r="BE126" s="124"/>
      <c r="BF126" s="122">
        <f t="shared" si="23"/>
        <v>0</v>
      </c>
      <c r="BG126" s="120">
        <f t="shared" si="31"/>
        <v>0</v>
      </c>
      <c r="BH126" s="120">
        <f t="shared" si="24"/>
        <v>0</v>
      </c>
      <c r="BI126" s="121">
        <f t="shared" si="25"/>
        <v>0</v>
      </c>
      <c r="BJ126" s="120">
        <f t="shared" si="26"/>
        <v>0</v>
      </c>
      <c r="BK126" s="120">
        <f t="shared" si="35"/>
        <v>0</v>
      </c>
      <c r="BL126" s="121">
        <f t="shared" si="32"/>
        <v>0</v>
      </c>
      <c r="BM126" s="121">
        <f t="shared" si="28"/>
        <v>0</v>
      </c>
      <c r="BN126" s="121"/>
      <c r="BO126" s="148"/>
      <c r="BP126" s="149">
        <f>IF(OR(F126=0,G126=0),0,IF(AND(WEEKDAY(C126,2)=5,G126&lt;F126,G126&gt;(6/24)),(G126-MAX(F126,(6/24))+(F126&gt;G126))*24-7,IF(WEEKDAY(C126,2)=6,(G126-MAX(F126,(6/24))+(F126&gt;G126))*24,IF(WEEKDAY(C126,2)=7,IF(F126&gt;G126,([1]Arbejdstider!H$87-F126)*24,IF(F126&lt;G126,(G126-F126)*24)),0))))</f>
        <v>0</v>
      </c>
      <c r="BQ126" s="149">
        <f>IF(OR(H126=0,I126=0),0,IF(AND(WEEKDAY(C126,2)=5,I126&lt;H126,I126&gt;(6/24)),(I126-MAX(H126,(6/24))+(H126&gt;I126))*24-7,IF(WEEKDAY(C126,2)=6,(I126-MAX(H126,(6/24))+(H126&gt;I126))*24,IF(WEEKDAY(C126,2)=7,IF(H126&gt;I126,([1]Arbejdstider!H$87-H126)*24,IF(H126&lt;I126,(I126-H126)*24)),""))))</f>
        <v>0</v>
      </c>
      <c r="BR126" s="149"/>
      <c r="BS126" s="149"/>
      <c r="BT126" s="150"/>
      <c r="BU126" s="128">
        <f t="shared" si="29"/>
        <v>14</v>
      </c>
      <c r="BV126" s="129" t="str">
        <f t="shared" si="30"/>
        <v>Tirsdag</v>
      </c>
      <c r="CF126" s="152"/>
      <c r="CG126" s="152"/>
      <c r="CP126" s="153"/>
    </row>
    <row r="127" spans="2:94" s="151" customFormat="1" x14ac:dyDescent="0.2">
      <c r="B127" s="145"/>
      <c r="C127" s="146">
        <f t="shared" si="33"/>
        <v>43558</v>
      </c>
      <c r="D127" s="146" t="str">
        <f t="shared" si="34"/>
        <v>Onsdag</v>
      </c>
      <c r="E127" s="147" t="s">
        <v>46</v>
      </c>
      <c r="F127" s="109">
        <f>IF(OR(E127=""),"",VLOOKUP(E127,[1]Arbejdstider!$B$4:$AE$78,2,))</f>
        <v>0</v>
      </c>
      <c r="G127" s="109">
        <f>IF(OR(E127=""),"",VLOOKUP(E127,[1]Arbejdstider!$B$4:$AE$78,3,))</f>
        <v>0</v>
      </c>
      <c r="H127" s="109">
        <f>IF(OR(E127=""),"",VLOOKUP(E127,[1]Arbejdstider!$B$4:$AE$78,4,))</f>
        <v>0</v>
      </c>
      <c r="I127" s="109">
        <f>IF(OR(E127=""),"",VLOOKUP(E127,[1]Arbejdstider!$B$4:$AE$78,5,))</f>
        <v>0</v>
      </c>
      <c r="J127" s="110">
        <f>IF(OR(E127=""),"",VLOOKUP(E127,[1]Arbejdstider!$B$4:$AE$78,6,))</f>
        <v>0</v>
      </c>
      <c r="K127" s="110">
        <f>IF(OR(E127=""),"",VLOOKUP(E127,[1]Arbejdstider!$B$4:$AE$78,7,))</f>
        <v>0</v>
      </c>
      <c r="L127" s="111">
        <f>IF(OR(E127=""),"",VLOOKUP(E127,[1]Arbejdstider!$B$3:$AE$78,10,))</f>
        <v>0</v>
      </c>
      <c r="M127" s="111">
        <f>IF(OR(E127=""),"",VLOOKUP(E127,[1]Arbejdstider!$B$4:$AE$78,11,))</f>
        <v>0</v>
      </c>
      <c r="N127" s="109">
        <f>IF(OR(E127=""),"",VLOOKUP(E127,[1]Arbejdstider!$B$4:$AE$78,14,))</f>
        <v>0</v>
      </c>
      <c r="O127" s="109">
        <f>IF(OR(E127=""),"",VLOOKUP(E127,[1]Arbejdstider!$B$4:$AE$78,15,))</f>
        <v>0</v>
      </c>
      <c r="P127" s="109">
        <f>IF(OR(E127=""),"",VLOOKUP(E127,[1]Arbejdstider!$B$4:$AE$78,12,))</f>
        <v>0</v>
      </c>
      <c r="Q127" s="109">
        <f>IF(OR(E127=""),"",VLOOKUP(E127,[1]Arbejdstider!$B$4:$AE$78,13,))</f>
        <v>0</v>
      </c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>
        <f>IF(OR(E127=""),"",VLOOKUP(E127,[1]Arbejdstider!$B$4:$AE$78,16,))</f>
        <v>0</v>
      </c>
      <c r="AC127" s="112">
        <f>IF(OR(E127=""),"",VLOOKUP(E127,[1]Arbejdstider!$B$4:$AE$78,17,))</f>
        <v>0</v>
      </c>
      <c r="AD127" s="112">
        <f>IF(OR(E127=""),"",VLOOKUP(E127,[1]Arbejdstider!$B$4:$AE$78,18,))</f>
        <v>0</v>
      </c>
      <c r="AE127" s="112">
        <f>IF(OR(E127=""),"",VLOOKUP(E127,[1]Arbejdstider!$B$4:$AE$78,19,))</f>
        <v>0</v>
      </c>
      <c r="AF127" s="113">
        <f>IF(OR(E127=""),"",VLOOKUP(E127,[1]Arbejdstider!$B$4:$AE$78,20,))</f>
        <v>1</v>
      </c>
      <c r="AG127" s="109">
        <f>IF(OR(E127=""),"",VLOOKUP(E127,[1]Arbejdstider!$B$4:$AE$78,21,))</f>
        <v>1</v>
      </c>
      <c r="AH127" s="109">
        <f>IF(OR(E127=""),"",VLOOKUP(E127,[1]Arbejdstider!$B$4:$AE$78,22,))</f>
        <v>0</v>
      </c>
      <c r="AI127" s="109">
        <f>IF(OR(E127=""),"",VLOOKUP(E127,[1]Arbejdstider!$B$4:$AE$78,23,))</f>
        <v>0</v>
      </c>
      <c r="AJ127" s="114">
        <f>IF(OR(E127=""),"",VLOOKUP(E127,[1]Arbejdstider!$B$4:$AE$78,20,))</f>
        <v>1</v>
      </c>
      <c r="AK127" s="110">
        <f>IF(OR(E127=""),"",VLOOKUP(E127,[1]Arbejdstider!$B$4:$AE$78,21,))</f>
        <v>1</v>
      </c>
      <c r="AL127" s="115"/>
      <c r="AM127" s="115"/>
      <c r="AN127" s="115"/>
      <c r="AO127" s="115"/>
      <c r="AP127" s="115"/>
      <c r="AQ127" s="115"/>
      <c r="AR127" s="116"/>
      <c r="AS127" s="117"/>
      <c r="AT127" s="118">
        <f>IF(OR(E127=""),"",VLOOKUP(E127,[1]Arbejdstider!$B$4:$AE$78,24,))</f>
        <v>0</v>
      </c>
      <c r="AU127" s="113">
        <f>IF(OR(E127=""),"",VLOOKUP(E127,[1]Arbejdstider!$B$4:$AE$78,22,))</f>
        <v>0</v>
      </c>
      <c r="AV127" s="113">
        <f>IF(OR(E127=""),"",VLOOKUP(E127,[1]Arbejdstider!$B$4:$AE$78,23,))</f>
        <v>0</v>
      </c>
      <c r="AW127" s="119">
        <f t="shared" si="19"/>
        <v>0</v>
      </c>
      <c r="AX127" s="120">
        <f>IF(OR($F127="",$G127=""),0,((IF($G127-MAX($F127,([1]Arbejdstider!$C$84/24))+($G127&lt;$F127)&lt;0,0,$G127-MAX($F127,([1]Arbejdstider!$C$84/24))+($G127&lt;$F127)))*24)-((IF(($G127-MAX($F127,([1]Arbejdstider!$D$84/24))+($G127&lt;$F127))&lt;0,0,($G127-MAX($F127,([1]Arbejdstider!$D$84/24))+($G127&lt;$F127)))))*24)</f>
        <v>0</v>
      </c>
      <c r="AY127" s="120">
        <f>IF(OR($F127="",$G127=""),0,((IF($G127-MAX($F127,([1]Arbejdstider!$C$85/24))+($G127&lt;$F127)&lt;0,0,$G127-MAX($F127,([1]Arbejdstider!$C$85/24))+($G127&lt;$F127)))*24)-((IF(($G127-MAX($F127,([1]Arbejdstider!$D$85/24))+($G127&lt;$F127))&lt;0,0,($G127-MAX($F127,([1]Arbejdstider!$D$85/24))+($G127&lt;$F127)))))*24)-IF(OR($AR127="",$AS127=""),0,((IF($AS127-MAX($AR127,([1]Arbejdstider!$C$85/24))+($AS127&lt;$AR127)&lt;0,0,$AS127-MAX($AR127,([1]Arbejdstider!$C$85/24))+($AS127&lt;$AR127)))*24)-((IF(($AS127-MAX($AR127,([1]Arbejdstider!$D$85/24))+($AS127&lt;$AR127))&lt;0,0,($AS127-MAX($AR127,([1]Arbejdstider!$D$85/24))+($AS127&lt;$AR127)))))*24)</f>
        <v>0</v>
      </c>
      <c r="AZ127" s="120">
        <f>IFERROR(CEILING(IF(E127="","",IF(OR($F127=0,$G127=0),0,($G127&lt;=$F127)*(1-([1]Arbejdstider!$C$86/24)+([1]Arbejdstider!$D$86/24))*24+(MIN(([1]Arbejdstider!$D$86/24),$G127)-MIN(([1]Arbejdstider!$D$86/24),$F127)+MAX(([1]Arbejdstider!$C$86/24),$G127)-MAX(([1]Arbejdstider!$C$86/24),$F127))*24)-IF(OR($AR127=0,$AS127=0),0,($AS127&lt;=$AR127)*(1-([1]Arbejdstider!$C$86/24)+([1]Arbejdstider!$D$86/24))*24+(MIN(([1]Arbejdstider!$D$86/24),$AS127)-MIN(([1]Arbejdstider!$D$86/24),$AR127)+MAX(([1]Arbejdstider!$C$86/24),$AS127)-MAX(([1]Arbejdstider!$C$86/24),$AR127))*24)+IF(OR($H127=0,$I127=0),0,($I127&lt;=$H127)*(1-([1]Arbejdstider!$C$86/24)+([1]Arbejdstider!$D$86/24))*24+(MIN(([1]Arbejdstider!$D$86/24),$I127)-MIN(([1]Arbejdstider!$D$86/24),$H127)+MAX(([1]Arbejdstider!$C$86/24),$G127)-MAX(([1]Arbejdstider!$C$86/24),$H127))*24)),0.5),"")</f>
        <v>0</v>
      </c>
      <c r="BA127" s="122">
        <f t="shared" si="20"/>
        <v>0</v>
      </c>
      <c r="BB127" s="122">
        <f t="shared" si="21"/>
        <v>0</v>
      </c>
      <c r="BC127" s="122">
        <f t="shared" si="22"/>
        <v>0</v>
      </c>
      <c r="BD127" s="123"/>
      <c r="BE127" s="124"/>
      <c r="BF127" s="122">
        <f t="shared" si="23"/>
        <v>0</v>
      </c>
      <c r="BG127" s="120">
        <f t="shared" si="31"/>
        <v>0</v>
      </c>
      <c r="BH127" s="120">
        <f t="shared" si="24"/>
        <v>0</v>
      </c>
      <c r="BI127" s="121">
        <f t="shared" si="25"/>
        <v>0</v>
      </c>
      <c r="BJ127" s="120">
        <f t="shared" si="26"/>
        <v>0</v>
      </c>
      <c r="BK127" s="120">
        <f t="shared" si="35"/>
        <v>0</v>
      </c>
      <c r="BL127" s="121">
        <f t="shared" si="32"/>
        <v>0</v>
      </c>
      <c r="BM127" s="121">
        <f t="shared" si="28"/>
        <v>0</v>
      </c>
      <c r="BN127" s="121"/>
      <c r="BO127" s="148"/>
      <c r="BP127" s="149">
        <f>IF(OR(F127=0,G127=0),0,IF(AND(WEEKDAY(C127,2)=5,G127&lt;F127,G127&gt;(6/24)),(G127-MAX(F127,(6/24))+(F127&gt;G127))*24-7,IF(WEEKDAY(C127,2)=6,(G127-MAX(F127,(6/24))+(F127&gt;G127))*24,IF(WEEKDAY(C127,2)=7,IF(F127&gt;G127,([1]Arbejdstider!H$87-F127)*24,IF(F127&lt;G127,(G127-F127)*24)),0))))</f>
        <v>0</v>
      </c>
      <c r="BQ127" s="149">
        <f>IF(OR(H127=0,I127=0),0,IF(AND(WEEKDAY(C127,2)=5,I127&lt;H127,I127&gt;(6/24)),(I127-MAX(H127,(6/24))+(H127&gt;I127))*24-7,IF(WEEKDAY(C127,2)=6,(I127-MAX(H127,(6/24))+(H127&gt;I127))*24,IF(WEEKDAY(C127,2)=7,IF(H127&gt;I127,([1]Arbejdstider!H$87-H127)*24,IF(H127&lt;I127,(I127-H127)*24)),""))))</f>
        <v>0</v>
      </c>
      <c r="BR127" s="149"/>
      <c r="BS127" s="149"/>
      <c r="BT127" s="150"/>
      <c r="BU127" s="128">
        <f t="shared" si="29"/>
        <v>0</v>
      </c>
      <c r="BV127" s="129" t="str">
        <f t="shared" si="30"/>
        <v>Onsdag</v>
      </c>
      <c r="CF127" s="152"/>
      <c r="CG127" s="152"/>
      <c r="CP127" s="153"/>
    </row>
    <row r="128" spans="2:94" s="151" customFormat="1" x14ac:dyDescent="0.2">
      <c r="B128" s="145"/>
      <c r="C128" s="146">
        <f t="shared" si="33"/>
        <v>43559</v>
      </c>
      <c r="D128" s="146" t="str">
        <f t="shared" si="34"/>
        <v>Torsdag</v>
      </c>
      <c r="E128" s="147" t="s">
        <v>51</v>
      </c>
      <c r="F128" s="109">
        <f>IF(OR(E128=""),"",VLOOKUP(E128,[1]Arbejdstider!$B$4:$AE$78,2,))</f>
        <v>0.47916666666666669</v>
      </c>
      <c r="G128" s="109">
        <f>IF(OR(E128=""),"",VLOOKUP(E128,[1]Arbejdstider!$B$4:$AE$78,3,))</f>
        <v>0.8125</v>
      </c>
      <c r="H128" s="109">
        <f>IF(OR(E128=""),"",VLOOKUP(E128,[1]Arbejdstider!$B$4:$AE$78,4,))</f>
        <v>0</v>
      </c>
      <c r="I128" s="109">
        <f>IF(OR(E128=""),"",VLOOKUP(E128,[1]Arbejdstider!$B$4:$AE$78,5,))</f>
        <v>0</v>
      </c>
      <c r="J128" s="110">
        <f>IF(OR(E128=""),"",VLOOKUP(E128,[1]Arbejdstider!$B$4:$AE$78,6,))</f>
        <v>0</v>
      </c>
      <c r="K128" s="110">
        <f>IF(OR(E128=""),"",VLOOKUP(E128,[1]Arbejdstider!$B$4:$AE$78,7,))</f>
        <v>0</v>
      </c>
      <c r="L128" s="111">
        <f>IF(OR(E128=""),"",VLOOKUP(E128,[1]Arbejdstider!$B$3:$AE$78,10,))</f>
        <v>0</v>
      </c>
      <c r="M128" s="111">
        <f>IF(OR(E128=""),"",VLOOKUP(E128,[1]Arbejdstider!$B$4:$AE$78,11,))</f>
        <v>0</v>
      </c>
      <c r="N128" s="109">
        <f>IF(OR(E128=""),"",VLOOKUP(E128,[1]Arbejdstider!$B$4:$AE$78,14,))</f>
        <v>0</v>
      </c>
      <c r="O128" s="109">
        <f>IF(OR(E128=""),"",VLOOKUP(E128,[1]Arbejdstider!$B$4:$AE$78,15,))</f>
        <v>0</v>
      </c>
      <c r="P128" s="109">
        <f>IF(OR(E128=""),"",VLOOKUP(E128,[1]Arbejdstider!$B$4:$AE$78,12,))</f>
        <v>0</v>
      </c>
      <c r="Q128" s="109">
        <f>IF(OR(E128=""),"",VLOOKUP(E128,[1]Arbejdstider!$B$4:$AE$78,13,))</f>
        <v>0</v>
      </c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>
        <f>IF(OR(E128=""),"",VLOOKUP(E128,[1]Arbejdstider!$B$4:$AE$78,16,))</f>
        <v>0</v>
      </c>
      <c r="AC128" s="112">
        <f>IF(OR(E128=""),"",VLOOKUP(E128,[1]Arbejdstider!$B$4:$AE$78,17,))</f>
        <v>0</v>
      </c>
      <c r="AD128" s="112">
        <f>IF(OR(E128=""),"",VLOOKUP(E128,[1]Arbejdstider!$B$4:$AE$78,18,))</f>
        <v>0</v>
      </c>
      <c r="AE128" s="112">
        <f>IF(OR(E128=""),"",VLOOKUP(E128,[1]Arbejdstider!$B$4:$AE$78,19,))</f>
        <v>0</v>
      </c>
      <c r="AF128" s="113">
        <f>IF(OR(E128=""),"",VLOOKUP(E128,[1]Arbejdstider!$B$4:$AE$78,20,))</f>
        <v>1</v>
      </c>
      <c r="AG128" s="109">
        <f>IF(OR(E128=""),"",VLOOKUP(E128,[1]Arbejdstider!$B$4:$AE$78,21,))</f>
        <v>0.47916666666666669</v>
      </c>
      <c r="AH128" s="109">
        <f>IF(OR(E128=""),"",VLOOKUP(E128,[1]Arbejdstider!$B$4:$AE$78,22,))</f>
        <v>0.8125</v>
      </c>
      <c r="AI128" s="109">
        <f>IF(OR(E128=""),"",VLOOKUP(E128,[1]Arbejdstider!$B$4:$AE$78,23,))</f>
        <v>1</v>
      </c>
      <c r="AJ128" s="114">
        <f>IF(OR(E128=""),"",VLOOKUP(E128,[1]Arbejdstider!$B$4:$AE$78,20,))</f>
        <v>1</v>
      </c>
      <c r="AK128" s="110">
        <f>IF(OR(E128=""),"",VLOOKUP(E128,[1]Arbejdstider!$B$4:$AE$78,21,))</f>
        <v>0.47916666666666669</v>
      </c>
      <c r="AL128" s="115"/>
      <c r="AM128" s="115"/>
      <c r="AN128" s="115"/>
      <c r="AO128" s="115"/>
      <c r="AP128" s="115"/>
      <c r="AQ128" s="115"/>
      <c r="AR128" s="116"/>
      <c r="AS128" s="117"/>
      <c r="AT128" s="118">
        <f>IF(OR(E128=""),"",VLOOKUP(E128,[1]Arbejdstider!$B$4:$AE$78,24,))</f>
        <v>0.47916666666666674</v>
      </c>
      <c r="AU128" s="113">
        <f>IF(OR(E128=""),"",VLOOKUP(E128,[1]Arbejdstider!$B$4:$AE$78,22,))</f>
        <v>0.8125</v>
      </c>
      <c r="AV128" s="113">
        <f>IF(OR(E128=""),"",VLOOKUP(E128,[1]Arbejdstider!$B$4:$AE$78,23,))</f>
        <v>1</v>
      </c>
      <c r="AW128" s="119">
        <f t="shared" si="19"/>
        <v>0.33333333333333331</v>
      </c>
      <c r="AX128" s="120">
        <f>IF(OR($F128="",$G128=""),0,((IF($G128-MAX($F128,([1]Arbejdstider!$C$84/24))+($G128&lt;$F128)&lt;0,0,$G128-MAX($F128,([1]Arbejdstider!$C$84/24))+($G128&lt;$F128)))*24)-((IF(($G128-MAX($F128,([1]Arbejdstider!$D$84/24))+($G128&lt;$F128))&lt;0,0,($G128-MAX($F128,([1]Arbejdstider!$D$84/24))+($G128&lt;$F128)))))*24)</f>
        <v>6.5</v>
      </c>
      <c r="AY128" s="120">
        <f>IF(OR($F128="",$G128=""),0,((IF($G128-MAX($F128,([1]Arbejdstider!$C$85/24))+($G128&lt;$F128)&lt;0,0,$G128-MAX($F128,([1]Arbejdstider!$C$85/24))+($G128&lt;$F128)))*24)-((IF(($G128-MAX($F128,([1]Arbejdstider!$D$85/24))+($G128&lt;$F128))&lt;0,0,($G128-MAX($F128,([1]Arbejdstider!$D$85/24))+($G128&lt;$F128)))))*24)-IF(OR($AR128="",$AS128=""),0,((IF($AS128-MAX($AR128,([1]Arbejdstider!$C$85/24))+($AS128&lt;$AR128)&lt;0,0,$AS128-MAX($AR128,([1]Arbejdstider!$C$85/24))+($AS128&lt;$AR128)))*24)-((IF(($AS128-MAX($AR128,([1]Arbejdstider!$D$85/24))+($AS128&lt;$AR128))&lt;0,0,($AS128-MAX($AR128,([1]Arbejdstider!$D$85/24))+($AS128&lt;$AR128)))))*24)</f>
        <v>1.5</v>
      </c>
      <c r="AZ128" s="120">
        <f>IFERROR(CEILING(IF(E128="","",IF(OR($F128=0,$G128=0),0,($G128&lt;=$F128)*(1-([1]Arbejdstider!$C$86/24)+([1]Arbejdstider!$D$86/24))*24+(MIN(([1]Arbejdstider!$D$86/24),$G128)-MIN(([1]Arbejdstider!$D$86/24),$F128)+MAX(([1]Arbejdstider!$C$86/24),$G128)-MAX(([1]Arbejdstider!$C$86/24),$F128))*24)-IF(OR($AR128=0,$AS128=0),0,($AS128&lt;=$AR128)*(1-([1]Arbejdstider!$C$86/24)+([1]Arbejdstider!$D$86/24))*24+(MIN(([1]Arbejdstider!$D$86/24),$AS128)-MIN(([1]Arbejdstider!$D$86/24),$AR128)+MAX(([1]Arbejdstider!$C$86/24),$AS128)-MAX(([1]Arbejdstider!$C$86/24),$AR128))*24)+IF(OR($H128=0,$I128=0),0,($I128&lt;=$H128)*(1-([1]Arbejdstider!$C$86/24)+([1]Arbejdstider!$D$86/24))*24+(MIN(([1]Arbejdstider!$D$86/24),$I128)-MIN(([1]Arbejdstider!$D$86/24),$H128)+MAX(([1]Arbejdstider!$C$86/24),$G128)-MAX(([1]Arbejdstider!$C$86/24),$H128))*24)),0.5),"")</f>
        <v>0</v>
      </c>
      <c r="BA128" s="122">
        <f t="shared" si="20"/>
        <v>0</v>
      </c>
      <c r="BB128" s="122">
        <f t="shared" si="21"/>
        <v>0</v>
      </c>
      <c r="BC128" s="122">
        <f t="shared" si="22"/>
        <v>0</v>
      </c>
      <c r="BD128" s="123"/>
      <c r="BE128" s="124"/>
      <c r="BF128" s="122">
        <f t="shared" si="23"/>
        <v>0</v>
      </c>
      <c r="BG128" s="120">
        <f t="shared" si="31"/>
        <v>0</v>
      </c>
      <c r="BH128" s="120">
        <f t="shared" si="24"/>
        <v>0</v>
      </c>
      <c r="BI128" s="121">
        <f t="shared" si="25"/>
        <v>0</v>
      </c>
      <c r="BJ128" s="120">
        <f t="shared" si="26"/>
        <v>0</v>
      </c>
      <c r="BK128" s="120">
        <f t="shared" si="35"/>
        <v>0</v>
      </c>
      <c r="BL128" s="121">
        <f t="shared" si="32"/>
        <v>0</v>
      </c>
      <c r="BM128" s="121">
        <f t="shared" si="28"/>
        <v>0</v>
      </c>
      <c r="BN128" s="121"/>
      <c r="BO128" s="148"/>
      <c r="BP128" s="149">
        <f>IF(OR(F128=0,G128=0),0,IF(AND(WEEKDAY(C128,2)=5,G128&lt;F128,G128&gt;(6/24)),(G128-MAX(F128,(6/24))+(F128&gt;G128))*24-7,IF(WEEKDAY(C128,2)=6,(G128-MAX(F128,(6/24))+(F128&gt;G128))*24,IF(WEEKDAY(C128,2)=7,IF(F128&gt;G128,([1]Arbejdstider!H$87-F128)*24,IF(F128&lt;G128,(G128-F128)*24)),0))))</f>
        <v>0</v>
      </c>
      <c r="BQ128" s="149">
        <f>IF(OR(H128=0,I128=0),0,IF(AND(WEEKDAY(C128,2)=5,I128&lt;H128,I128&gt;(6/24)),(I128-MAX(H128,(6/24))+(H128&gt;I128))*24-7,IF(WEEKDAY(C128,2)=6,(I128-MAX(H128,(6/24))+(H128&gt;I128))*24,IF(WEEKDAY(C128,2)=7,IF(H128&gt;I128,([1]Arbejdstider!H$87-H128)*24,IF(H128&lt;I128,(I128-H128)*24)),""))))</f>
        <v>0</v>
      </c>
      <c r="BR128" s="149"/>
      <c r="BS128" s="149"/>
      <c r="BT128" s="150"/>
      <c r="BU128" s="128">
        <f t="shared" si="29"/>
        <v>0</v>
      </c>
      <c r="BV128" s="129" t="str">
        <f t="shared" si="30"/>
        <v>Torsdag</v>
      </c>
      <c r="CF128" s="152"/>
      <c r="CG128" s="152"/>
      <c r="CP128" s="153"/>
    </row>
    <row r="129" spans="2:94" s="151" customFormat="1" x14ac:dyDescent="0.2">
      <c r="B129" s="145"/>
      <c r="C129" s="146">
        <f t="shared" si="33"/>
        <v>43560</v>
      </c>
      <c r="D129" s="146" t="str">
        <f t="shared" si="34"/>
        <v>Fredag</v>
      </c>
      <c r="E129" s="147" t="s">
        <v>62</v>
      </c>
      <c r="F129" s="109">
        <f>IF(OR(E129=""),"",VLOOKUP(E129,[1]Arbejdstider!$B$4:$AE$78,2,))</f>
        <v>0</v>
      </c>
      <c r="G129" s="109">
        <f>IF(OR(E129=""),"",VLOOKUP(E129,[1]Arbejdstider!$B$4:$AE$78,3,))</f>
        <v>0</v>
      </c>
      <c r="H129" s="109">
        <f>IF(OR(E129=""),"",VLOOKUP(E129,[1]Arbejdstider!$B$4:$AE$78,4,))</f>
        <v>0</v>
      </c>
      <c r="I129" s="109">
        <f>IF(OR(E129=""),"",VLOOKUP(E129,[1]Arbejdstider!$B$4:$AE$78,5,))</f>
        <v>0</v>
      </c>
      <c r="J129" s="110">
        <f>IF(OR(E129=""),"",VLOOKUP(E129,[1]Arbejdstider!$B$4:$AE$78,6,))</f>
        <v>0</v>
      </c>
      <c r="K129" s="110">
        <f>IF(OR(E129=""),"",VLOOKUP(E129,[1]Arbejdstider!$B$4:$AE$78,7,))</f>
        <v>0</v>
      </c>
      <c r="L129" s="111">
        <f>IF(OR(E129=""),"",VLOOKUP(E129,[1]Arbejdstider!$B$3:$AE$78,10,))</f>
        <v>0</v>
      </c>
      <c r="M129" s="111">
        <f>IF(OR(E129=""),"",VLOOKUP(E129,[1]Arbejdstider!$B$4:$AE$78,11,))</f>
        <v>0</v>
      </c>
      <c r="N129" s="109">
        <f>IF(OR(E129=""),"",VLOOKUP(E129,[1]Arbejdstider!$B$4:$AE$78,14,))</f>
        <v>0.29166666666666669</v>
      </c>
      <c r="O129" s="109">
        <f>IF(OR(E129=""),"",VLOOKUP(E129,[1]Arbejdstider!$B$4:$AE$78,15,))</f>
        <v>0.6</v>
      </c>
      <c r="P129" s="109">
        <f>IF(OR(E129=""),"",VLOOKUP(E129,[1]Arbejdstider!$B$4:$AE$78,12,))</f>
        <v>0</v>
      </c>
      <c r="Q129" s="109">
        <f>IF(OR(E129=""),"",VLOOKUP(E129,[1]Arbejdstider!$B$4:$AE$78,13,))</f>
        <v>0</v>
      </c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>
        <f>IF(OR(E129=""),"",VLOOKUP(E129,[1]Arbejdstider!$B$4:$AE$78,16,))</f>
        <v>0</v>
      </c>
      <c r="AC129" s="112">
        <f>IF(OR(E129=""),"",VLOOKUP(E129,[1]Arbejdstider!$B$4:$AE$78,17,))</f>
        <v>0</v>
      </c>
      <c r="AD129" s="112">
        <f>IF(OR(E129=""),"",VLOOKUP(E129,[1]Arbejdstider!$B$4:$AE$78,18,))</f>
        <v>0</v>
      </c>
      <c r="AE129" s="112">
        <f>IF(OR(E129=""),"",VLOOKUP(E129,[1]Arbejdstider!$B$4:$AE$78,19,))</f>
        <v>0</v>
      </c>
      <c r="AF129" s="113">
        <f>IF(OR(E129=""),"",VLOOKUP(E129,[1]Arbejdstider!$B$4:$AE$78,20,))</f>
        <v>1</v>
      </c>
      <c r="AG129" s="109">
        <f>IF(OR(E129=""),"",VLOOKUP(E129,[1]Arbejdstider!$B$4:$AE$78,21,))</f>
        <v>1</v>
      </c>
      <c r="AH129" s="109">
        <f>IF(OR(E129=""),"",VLOOKUP(E129,[1]Arbejdstider!$B$4:$AE$78,22,))</f>
        <v>0</v>
      </c>
      <c r="AI129" s="109">
        <f>IF(OR(E129=""),"",VLOOKUP(E129,[1]Arbejdstider!$B$4:$AE$78,23,))</f>
        <v>0</v>
      </c>
      <c r="AJ129" s="114">
        <f>IF(OR(E129=""),"",VLOOKUP(E129,[1]Arbejdstider!$B$4:$AE$78,20,))</f>
        <v>1</v>
      </c>
      <c r="AK129" s="110">
        <f>IF(OR(E129=""),"",VLOOKUP(E129,[1]Arbejdstider!$B$4:$AE$78,21,))</f>
        <v>1</v>
      </c>
      <c r="AL129" s="115"/>
      <c r="AM129" s="115"/>
      <c r="AN129" s="115"/>
      <c r="AO129" s="115"/>
      <c r="AP129" s="115"/>
      <c r="AQ129" s="115"/>
      <c r="AR129" s="116"/>
      <c r="AS129" s="117"/>
      <c r="AT129" s="118">
        <f>IF(OR(E129=""),"",VLOOKUP(E129,[1]Arbejdstider!$B$4:$AE$78,24,))</f>
        <v>0</v>
      </c>
      <c r="AU129" s="113">
        <f>IF(OR(E129=""),"",VLOOKUP(E129,[1]Arbejdstider!$B$4:$AE$78,22,))</f>
        <v>0</v>
      </c>
      <c r="AV129" s="113">
        <f>IF(OR(E129=""),"",VLOOKUP(E129,[1]Arbejdstider!$B$4:$AE$78,23,))</f>
        <v>0</v>
      </c>
      <c r="AW129" s="119">
        <f t="shared" si="19"/>
        <v>0.30833333333333335</v>
      </c>
      <c r="AX129" s="120">
        <f>IF(OR($F129="",$G129=""),0,((IF($G129-MAX($F129,([1]Arbejdstider!$C$84/24))+($G129&lt;$F129)&lt;0,0,$G129-MAX($F129,([1]Arbejdstider!$C$84/24))+($G129&lt;$F129)))*24)-((IF(($G129-MAX($F129,([1]Arbejdstider!$D$84/24))+($G129&lt;$F129))&lt;0,0,($G129-MAX($F129,([1]Arbejdstider!$D$84/24))+($G129&lt;$F129)))))*24)</f>
        <v>0</v>
      </c>
      <c r="AY129" s="120">
        <f>IF(OR($F129="",$G129=""),0,((IF($G129-MAX($F129,([1]Arbejdstider!$C$85/24))+($G129&lt;$F129)&lt;0,0,$G129-MAX($F129,([1]Arbejdstider!$C$85/24))+($G129&lt;$F129)))*24)-((IF(($G129-MAX($F129,([1]Arbejdstider!$D$85/24))+($G129&lt;$F129))&lt;0,0,($G129-MAX($F129,([1]Arbejdstider!$D$85/24))+($G129&lt;$F129)))))*24)-IF(OR($AR129="",$AS129=""),0,((IF($AS129-MAX($AR129,([1]Arbejdstider!$C$85/24))+($AS129&lt;$AR129)&lt;0,0,$AS129-MAX($AR129,([1]Arbejdstider!$C$85/24))+($AS129&lt;$AR129)))*24)-((IF(($AS129-MAX($AR129,([1]Arbejdstider!$D$85/24))+($AS129&lt;$AR129))&lt;0,0,($AS129-MAX($AR129,([1]Arbejdstider!$D$85/24))+($AS129&lt;$AR129)))))*24)</f>
        <v>0</v>
      </c>
      <c r="AZ129" s="120">
        <f>IFERROR(CEILING(IF(E129="","",IF(OR($F129=0,$G129=0),0,($G129&lt;=$F129)*(1-([1]Arbejdstider!$C$86/24)+([1]Arbejdstider!$D$86/24))*24+(MIN(([1]Arbejdstider!$D$86/24),$G129)-MIN(([1]Arbejdstider!$D$86/24),$F129)+MAX(([1]Arbejdstider!$C$86/24),$G129)-MAX(([1]Arbejdstider!$C$86/24),$F129))*24)-IF(OR($AR129=0,$AS129=0),0,($AS129&lt;=$AR129)*(1-([1]Arbejdstider!$C$86/24)+([1]Arbejdstider!$D$86/24))*24+(MIN(([1]Arbejdstider!$D$86/24),$AS129)-MIN(([1]Arbejdstider!$D$86/24),$AR129)+MAX(([1]Arbejdstider!$C$86/24),$AS129)-MAX(([1]Arbejdstider!$C$86/24),$AR129))*24)+IF(OR($H129=0,$I129=0),0,($I129&lt;=$H129)*(1-([1]Arbejdstider!$C$86/24)+([1]Arbejdstider!$D$86/24))*24+(MIN(([1]Arbejdstider!$D$86/24),$I129)-MIN(([1]Arbejdstider!$D$86/24),$H129)+MAX(([1]Arbejdstider!$C$86/24),$G129)-MAX(([1]Arbejdstider!$C$86/24),$H129))*24)),0.5),"")</f>
        <v>0</v>
      </c>
      <c r="BA129" s="122">
        <f t="shared" si="20"/>
        <v>0</v>
      </c>
      <c r="BB129" s="122">
        <f t="shared" si="21"/>
        <v>0</v>
      </c>
      <c r="BC129" s="122">
        <f t="shared" si="22"/>
        <v>0</v>
      </c>
      <c r="BD129" s="123"/>
      <c r="BE129" s="124"/>
      <c r="BF129" s="122">
        <f t="shared" si="23"/>
        <v>0</v>
      </c>
      <c r="BG129" s="120">
        <f t="shared" si="31"/>
        <v>0</v>
      </c>
      <c r="BH129" s="120">
        <f t="shared" si="24"/>
        <v>7.3999999999999986</v>
      </c>
      <c r="BI129" s="121">
        <f t="shared" si="25"/>
        <v>0</v>
      </c>
      <c r="BJ129" s="120">
        <f t="shared" si="26"/>
        <v>0</v>
      </c>
      <c r="BK129" s="120">
        <f t="shared" si="35"/>
        <v>0</v>
      </c>
      <c r="BL129" s="121">
        <f t="shared" si="32"/>
        <v>0</v>
      </c>
      <c r="BM129" s="121">
        <f t="shared" si="28"/>
        <v>0</v>
      </c>
      <c r="BN129" s="121"/>
      <c r="BO129" s="148"/>
      <c r="BP129" s="149">
        <f>IF(OR(F129=0,G129=0),0,IF(AND(WEEKDAY(C129,2)=5,G129&lt;F129,G129&gt;(6/24)),(G129-MAX(F129,(6/24))+(F129&gt;G129))*24-7,IF(WEEKDAY(C129,2)=6,(G129-MAX(F129,(6/24))+(F129&gt;G129))*24,IF(WEEKDAY(C129,2)=7,IF(F129&gt;G129,([1]Arbejdstider!H$87-F129)*24,IF(F129&lt;G129,(G129-F129)*24)),0))))</f>
        <v>0</v>
      </c>
      <c r="BQ129" s="149">
        <f>IF(OR(H129=0,I129=0),0,IF(AND(WEEKDAY(C129,2)=5,I129&lt;H129,I129&gt;(6/24)),(I129-MAX(H129,(6/24))+(H129&gt;I129))*24-7,IF(WEEKDAY(C129,2)=6,(I129-MAX(H129,(6/24))+(H129&gt;I129))*24,IF(WEEKDAY(C129,2)=7,IF(H129&gt;I129,([1]Arbejdstider!H$87-H129)*24,IF(H129&lt;I129,(I129-H129)*24)),""))))</f>
        <v>0</v>
      </c>
      <c r="BR129" s="149"/>
      <c r="BS129" s="149"/>
      <c r="BT129" s="150"/>
      <c r="BU129" s="128">
        <f t="shared" si="29"/>
        <v>0</v>
      </c>
      <c r="BV129" s="129" t="str">
        <f t="shared" si="30"/>
        <v>Fredag</v>
      </c>
      <c r="CF129" s="152"/>
      <c r="CG129" s="152"/>
      <c r="CP129" s="153"/>
    </row>
    <row r="130" spans="2:94" s="151" customFormat="1" x14ac:dyDescent="0.2">
      <c r="B130" s="145"/>
      <c r="C130" s="146">
        <f t="shared" si="33"/>
        <v>43561</v>
      </c>
      <c r="D130" s="146" t="str">
        <f t="shared" si="34"/>
        <v>Lørdag</v>
      </c>
      <c r="E130" s="147" t="s">
        <v>62</v>
      </c>
      <c r="F130" s="109">
        <f>IF(OR(E130=""),"",VLOOKUP(E130,[1]Arbejdstider!$B$4:$AE$78,2,))</f>
        <v>0</v>
      </c>
      <c r="G130" s="109">
        <f>IF(OR(E130=""),"",VLOOKUP(E130,[1]Arbejdstider!$B$4:$AE$78,3,))</f>
        <v>0</v>
      </c>
      <c r="H130" s="109">
        <f>IF(OR(E130=""),"",VLOOKUP(E130,[1]Arbejdstider!$B$4:$AE$78,4,))</f>
        <v>0</v>
      </c>
      <c r="I130" s="109">
        <f>IF(OR(E130=""),"",VLOOKUP(E130,[1]Arbejdstider!$B$4:$AE$78,5,))</f>
        <v>0</v>
      </c>
      <c r="J130" s="110">
        <f>IF(OR(E130=""),"",VLOOKUP(E130,[1]Arbejdstider!$B$4:$AE$78,6,))</f>
        <v>0</v>
      </c>
      <c r="K130" s="110">
        <f>IF(OR(E130=""),"",VLOOKUP(E130,[1]Arbejdstider!$B$4:$AE$78,7,))</f>
        <v>0</v>
      </c>
      <c r="L130" s="111">
        <f>IF(OR(E130=""),"",VLOOKUP(E130,[1]Arbejdstider!$B$3:$AE$78,10,))</f>
        <v>0</v>
      </c>
      <c r="M130" s="111">
        <f>IF(OR(E130=""),"",VLOOKUP(E130,[1]Arbejdstider!$B$4:$AE$78,11,))</f>
        <v>0</v>
      </c>
      <c r="N130" s="109">
        <f>IF(OR(E130=""),"",VLOOKUP(E130,[1]Arbejdstider!$B$4:$AE$78,14,))</f>
        <v>0.29166666666666669</v>
      </c>
      <c r="O130" s="109">
        <f>IF(OR(E130=""),"",VLOOKUP(E130,[1]Arbejdstider!$B$4:$AE$78,15,))</f>
        <v>0.6</v>
      </c>
      <c r="P130" s="109">
        <f>IF(OR(E130=""),"",VLOOKUP(E130,[1]Arbejdstider!$B$4:$AE$78,12,))</f>
        <v>0</v>
      </c>
      <c r="Q130" s="109">
        <f>IF(OR(E130=""),"",VLOOKUP(E130,[1]Arbejdstider!$B$4:$AE$78,13,))</f>
        <v>0</v>
      </c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>
        <f>IF(OR(E130=""),"",VLOOKUP(E130,[1]Arbejdstider!$B$4:$AE$78,16,))</f>
        <v>0</v>
      </c>
      <c r="AC130" s="112">
        <f>IF(OR(E130=""),"",VLOOKUP(E130,[1]Arbejdstider!$B$4:$AE$78,17,))</f>
        <v>0</v>
      </c>
      <c r="AD130" s="112">
        <f>IF(OR(E130=""),"",VLOOKUP(E130,[1]Arbejdstider!$B$4:$AE$78,18,))</f>
        <v>0</v>
      </c>
      <c r="AE130" s="112">
        <f>IF(OR(E130=""),"",VLOOKUP(E130,[1]Arbejdstider!$B$4:$AE$78,19,))</f>
        <v>0</v>
      </c>
      <c r="AF130" s="113">
        <f>IF(OR(E130=""),"",VLOOKUP(E130,[1]Arbejdstider!$B$4:$AE$78,20,))</f>
        <v>1</v>
      </c>
      <c r="AG130" s="109">
        <f>IF(OR(E130=""),"",VLOOKUP(E130,[1]Arbejdstider!$B$4:$AE$78,21,))</f>
        <v>1</v>
      </c>
      <c r="AH130" s="109">
        <f>IF(OR(E130=""),"",VLOOKUP(E130,[1]Arbejdstider!$B$4:$AE$78,22,))</f>
        <v>0</v>
      </c>
      <c r="AI130" s="109">
        <f>IF(OR(E130=""),"",VLOOKUP(E130,[1]Arbejdstider!$B$4:$AE$78,23,))</f>
        <v>0</v>
      </c>
      <c r="AJ130" s="114">
        <f>IF(OR(E130=""),"",VLOOKUP(E130,[1]Arbejdstider!$B$4:$AE$78,20,))</f>
        <v>1</v>
      </c>
      <c r="AK130" s="110">
        <f>IF(OR(E130=""),"",VLOOKUP(E130,[1]Arbejdstider!$B$4:$AE$78,21,))</f>
        <v>1</v>
      </c>
      <c r="AL130" s="115"/>
      <c r="AM130" s="115"/>
      <c r="AN130" s="115"/>
      <c r="AO130" s="115"/>
      <c r="AP130" s="115"/>
      <c r="AQ130" s="115"/>
      <c r="AR130" s="116"/>
      <c r="AS130" s="117"/>
      <c r="AT130" s="118">
        <f>IF(OR(E130=""),"",VLOOKUP(E130,[1]Arbejdstider!$B$4:$AE$78,24,))</f>
        <v>0</v>
      </c>
      <c r="AU130" s="113">
        <f>IF(OR(E130=""),"",VLOOKUP(E130,[1]Arbejdstider!$B$4:$AE$78,22,))</f>
        <v>0</v>
      </c>
      <c r="AV130" s="113">
        <f>IF(OR(E130=""),"",VLOOKUP(E130,[1]Arbejdstider!$B$4:$AE$78,23,))</f>
        <v>0</v>
      </c>
      <c r="AW130" s="119">
        <f t="shared" si="19"/>
        <v>0.30833333333333335</v>
      </c>
      <c r="AX130" s="120">
        <f>IF(OR($F130="",$G130=""),0,((IF($G130-MAX($F130,([1]Arbejdstider!$C$84/24))+($G130&lt;$F130)&lt;0,0,$G130-MAX($F130,([1]Arbejdstider!$C$84/24))+($G130&lt;$F130)))*24)-((IF(($G130-MAX($F130,([1]Arbejdstider!$D$84/24))+($G130&lt;$F130))&lt;0,0,($G130-MAX($F130,([1]Arbejdstider!$D$84/24))+($G130&lt;$F130)))))*24)</f>
        <v>0</v>
      </c>
      <c r="AY130" s="120">
        <f>IF(OR($F130="",$G130=""),0,((IF($G130-MAX($F130,([1]Arbejdstider!$C$85/24))+($G130&lt;$F130)&lt;0,0,$G130-MAX($F130,([1]Arbejdstider!$C$85/24))+($G130&lt;$F130)))*24)-((IF(($G130-MAX($F130,([1]Arbejdstider!$D$85/24))+($G130&lt;$F130))&lt;0,0,($G130-MAX($F130,([1]Arbejdstider!$D$85/24))+($G130&lt;$F130)))))*24)-IF(OR($AR130="",$AS130=""),0,((IF($AS130-MAX($AR130,([1]Arbejdstider!$C$85/24))+($AS130&lt;$AR130)&lt;0,0,$AS130-MAX($AR130,([1]Arbejdstider!$C$85/24))+($AS130&lt;$AR130)))*24)-((IF(($AS130-MAX($AR130,([1]Arbejdstider!$D$85/24))+($AS130&lt;$AR130))&lt;0,0,($AS130-MAX($AR130,([1]Arbejdstider!$D$85/24))+($AS130&lt;$AR130)))))*24)</f>
        <v>0</v>
      </c>
      <c r="AZ130" s="120">
        <f>IFERROR(CEILING(IF(E130="","",IF(OR($F130=0,$G130=0),0,($G130&lt;=$F130)*(1-([1]Arbejdstider!$C$86/24)+([1]Arbejdstider!$D$86/24))*24+(MIN(([1]Arbejdstider!$D$86/24),$G130)-MIN(([1]Arbejdstider!$D$86/24),$F130)+MAX(([1]Arbejdstider!$C$86/24),$G130)-MAX(([1]Arbejdstider!$C$86/24),$F130))*24)-IF(OR($AR130=0,$AS130=0),0,($AS130&lt;=$AR130)*(1-([1]Arbejdstider!$C$86/24)+([1]Arbejdstider!$D$86/24))*24+(MIN(([1]Arbejdstider!$D$86/24),$AS130)-MIN(([1]Arbejdstider!$D$86/24),$AR130)+MAX(([1]Arbejdstider!$C$86/24),$AS130)-MAX(([1]Arbejdstider!$C$86/24),$AR130))*24)+IF(OR($H130=0,$I130=0),0,($I130&lt;=$H130)*(1-([1]Arbejdstider!$C$86/24)+([1]Arbejdstider!$D$86/24))*24+(MIN(([1]Arbejdstider!$D$86/24),$I130)-MIN(([1]Arbejdstider!$D$86/24),$H130)+MAX(([1]Arbejdstider!$C$86/24),$G130)-MAX(([1]Arbejdstider!$C$86/24),$H130))*24)),0.5),"")</f>
        <v>0</v>
      </c>
      <c r="BA130" s="122">
        <f t="shared" si="20"/>
        <v>0</v>
      </c>
      <c r="BB130" s="122">
        <f t="shared" si="21"/>
        <v>0</v>
      </c>
      <c r="BC130" s="122">
        <f t="shared" si="22"/>
        <v>0</v>
      </c>
      <c r="BD130" s="123"/>
      <c r="BE130" s="124"/>
      <c r="BF130" s="122">
        <f t="shared" si="23"/>
        <v>0</v>
      </c>
      <c r="BG130" s="120">
        <f t="shared" si="31"/>
        <v>0</v>
      </c>
      <c r="BH130" s="120">
        <f t="shared" si="24"/>
        <v>7.3999999999999986</v>
      </c>
      <c r="BI130" s="121">
        <f t="shared" si="25"/>
        <v>0</v>
      </c>
      <c r="BJ130" s="120">
        <f t="shared" si="26"/>
        <v>0</v>
      </c>
      <c r="BK130" s="120">
        <f t="shared" si="35"/>
        <v>0</v>
      </c>
      <c r="BL130" s="121">
        <f t="shared" si="32"/>
        <v>0</v>
      </c>
      <c r="BM130" s="121">
        <f t="shared" si="28"/>
        <v>0</v>
      </c>
      <c r="BN130" s="121"/>
      <c r="BO130" s="148"/>
      <c r="BP130" s="149">
        <f>IF(OR(F130=0,G130=0),0,IF(AND(WEEKDAY(C130,2)=5,G130&lt;F130,G130&gt;(6/24)),(G130-MAX(F130,(6/24))+(F130&gt;G130))*24-7,IF(WEEKDAY(C130,2)=6,(G130-MAX(F130,(6/24))+(F130&gt;G130))*24,IF(WEEKDAY(C130,2)=7,IF(F130&gt;G130,([1]Arbejdstider!H$87-F130)*24,IF(F130&lt;G130,(G130-F130)*24)),0))))</f>
        <v>0</v>
      </c>
      <c r="BQ130" s="149">
        <f>IF(OR(H130=0,I130=0),0,IF(AND(WEEKDAY(C130,2)=5,I130&lt;H130,I130&gt;(6/24)),(I130-MAX(H130,(6/24))+(H130&gt;I130))*24-7,IF(WEEKDAY(C130,2)=6,(I130-MAX(H130,(6/24))+(H130&gt;I130))*24,IF(WEEKDAY(C130,2)=7,IF(H130&gt;I130,([1]Arbejdstider!H$87-H130)*24,IF(H130&lt;I130,(I130-H130)*24)),""))))</f>
        <v>0</v>
      </c>
      <c r="BR130" s="149"/>
      <c r="BS130" s="149"/>
      <c r="BT130" s="150"/>
      <c r="BU130" s="128">
        <f t="shared" si="29"/>
        <v>0</v>
      </c>
      <c r="BV130" s="129" t="str">
        <f t="shared" si="30"/>
        <v>Lørdag</v>
      </c>
      <c r="CF130" s="152"/>
      <c r="CG130" s="152"/>
      <c r="CP130" s="153"/>
    </row>
    <row r="131" spans="2:94" s="151" customFormat="1" x14ac:dyDescent="0.2">
      <c r="B131" s="145"/>
      <c r="C131" s="146">
        <f t="shared" si="33"/>
        <v>43562</v>
      </c>
      <c r="D131" s="146" t="str">
        <f t="shared" si="34"/>
        <v>Søndag</v>
      </c>
      <c r="E131" s="147" t="s">
        <v>46</v>
      </c>
      <c r="F131" s="109">
        <f>IF(OR(E131=""),"",VLOOKUP(E131,[1]Arbejdstider!$B$4:$AE$78,2,))</f>
        <v>0</v>
      </c>
      <c r="G131" s="109">
        <f>IF(OR(E131=""),"",VLOOKUP(E131,[1]Arbejdstider!$B$4:$AE$78,3,))</f>
        <v>0</v>
      </c>
      <c r="H131" s="109">
        <f>IF(OR(E131=""),"",VLOOKUP(E131,[1]Arbejdstider!$B$4:$AE$78,4,))</f>
        <v>0</v>
      </c>
      <c r="I131" s="109">
        <f>IF(OR(E131=""),"",VLOOKUP(E131,[1]Arbejdstider!$B$4:$AE$78,5,))</f>
        <v>0</v>
      </c>
      <c r="J131" s="110">
        <f>IF(OR(E131=""),"",VLOOKUP(E131,[1]Arbejdstider!$B$4:$AE$78,6,))</f>
        <v>0</v>
      </c>
      <c r="K131" s="110">
        <f>IF(OR(E131=""),"",VLOOKUP(E131,[1]Arbejdstider!$B$4:$AE$78,7,))</f>
        <v>0</v>
      </c>
      <c r="L131" s="111">
        <f>IF(OR(E131=""),"",VLOOKUP(E131,[1]Arbejdstider!$B$3:$AE$78,10,))</f>
        <v>0</v>
      </c>
      <c r="M131" s="111">
        <f>IF(OR(E131=""),"",VLOOKUP(E131,[1]Arbejdstider!$B$4:$AE$78,11,))</f>
        <v>0</v>
      </c>
      <c r="N131" s="109">
        <f>IF(OR(E131=""),"",VLOOKUP(E131,[1]Arbejdstider!$B$4:$AE$78,14,))</f>
        <v>0</v>
      </c>
      <c r="O131" s="109">
        <f>IF(OR(E131=""),"",VLOOKUP(E131,[1]Arbejdstider!$B$4:$AE$78,15,))</f>
        <v>0</v>
      </c>
      <c r="P131" s="109">
        <f>IF(OR(E131=""),"",VLOOKUP(E131,[1]Arbejdstider!$B$4:$AE$78,12,))</f>
        <v>0</v>
      </c>
      <c r="Q131" s="109">
        <f>IF(OR(E131=""),"",VLOOKUP(E131,[1]Arbejdstider!$B$4:$AE$78,13,))</f>
        <v>0</v>
      </c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>
        <f>IF(OR(E131=""),"",VLOOKUP(E131,[1]Arbejdstider!$B$4:$AE$78,16,))</f>
        <v>0</v>
      </c>
      <c r="AC131" s="112">
        <f>IF(OR(E131=""),"",VLOOKUP(E131,[1]Arbejdstider!$B$4:$AE$78,17,))</f>
        <v>0</v>
      </c>
      <c r="AD131" s="112">
        <f>IF(OR(E131=""),"",VLOOKUP(E131,[1]Arbejdstider!$B$4:$AE$78,18,))</f>
        <v>0</v>
      </c>
      <c r="AE131" s="112">
        <f>IF(OR(E131=""),"",VLOOKUP(E131,[1]Arbejdstider!$B$4:$AE$78,19,))</f>
        <v>0</v>
      </c>
      <c r="AF131" s="113">
        <f>IF(OR(E131=""),"",VLOOKUP(E131,[1]Arbejdstider!$B$4:$AE$78,20,))</f>
        <v>1</v>
      </c>
      <c r="AG131" s="109">
        <f>IF(OR(E131=""),"",VLOOKUP(E131,[1]Arbejdstider!$B$4:$AE$78,21,))</f>
        <v>1</v>
      </c>
      <c r="AH131" s="109">
        <f>IF(OR(E131=""),"",VLOOKUP(E131,[1]Arbejdstider!$B$4:$AE$78,22,))</f>
        <v>0</v>
      </c>
      <c r="AI131" s="109">
        <f>IF(OR(E131=""),"",VLOOKUP(E131,[1]Arbejdstider!$B$4:$AE$78,23,))</f>
        <v>0</v>
      </c>
      <c r="AJ131" s="114">
        <f>IF(OR(E131=""),"",VLOOKUP(E131,[1]Arbejdstider!$B$4:$AE$78,20,))</f>
        <v>1</v>
      </c>
      <c r="AK131" s="110">
        <f>IF(OR(E131=""),"",VLOOKUP(E131,[1]Arbejdstider!$B$4:$AE$78,21,))</f>
        <v>1</v>
      </c>
      <c r="AL131" s="115"/>
      <c r="AM131" s="115"/>
      <c r="AN131" s="115"/>
      <c r="AO131" s="115"/>
      <c r="AP131" s="115"/>
      <c r="AQ131" s="115"/>
      <c r="AR131" s="116"/>
      <c r="AS131" s="117"/>
      <c r="AT131" s="118">
        <f>IF(OR(E131=""),"",VLOOKUP(E131,[1]Arbejdstider!$B$4:$AE$78,24,))</f>
        <v>0</v>
      </c>
      <c r="AU131" s="113">
        <f>IF(OR(E131=""),"",VLOOKUP(E131,[1]Arbejdstider!$B$4:$AE$78,22,))</f>
        <v>0</v>
      </c>
      <c r="AV131" s="113">
        <f>IF(OR(E131=""),"",VLOOKUP(E131,[1]Arbejdstider!$B$4:$AE$78,23,))</f>
        <v>0</v>
      </c>
      <c r="AW131" s="119">
        <f t="shared" si="19"/>
        <v>0</v>
      </c>
      <c r="AX131" s="120">
        <f>IF(OR($F131="",$G131=""),0,((IF($G131-MAX($F131,([1]Arbejdstider!$C$84/24))+($G131&lt;$F131)&lt;0,0,$G131-MAX($F131,([1]Arbejdstider!$C$84/24))+($G131&lt;$F131)))*24)-((IF(($G131-MAX($F131,([1]Arbejdstider!$D$84/24))+($G131&lt;$F131))&lt;0,0,($G131-MAX($F131,([1]Arbejdstider!$D$84/24))+($G131&lt;$F131)))))*24)</f>
        <v>0</v>
      </c>
      <c r="AY131" s="120">
        <f>IF(OR($F131="",$G131=""),0,((IF($G131-MAX($F131,([1]Arbejdstider!$C$85/24))+($G131&lt;$F131)&lt;0,0,$G131-MAX($F131,([1]Arbejdstider!$C$85/24))+($G131&lt;$F131)))*24)-((IF(($G131-MAX($F131,([1]Arbejdstider!$D$85/24))+($G131&lt;$F131))&lt;0,0,($G131-MAX($F131,([1]Arbejdstider!$D$85/24))+($G131&lt;$F131)))))*24)-IF(OR($AR131="",$AS131=""),0,((IF($AS131-MAX($AR131,([1]Arbejdstider!$C$85/24))+($AS131&lt;$AR131)&lt;0,0,$AS131-MAX($AR131,([1]Arbejdstider!$C$85/24))+($AS131&lt;$AR131)))*24)-((IF(($AS131-MAX($AR131,([1]Arbejdstider!$D$85/24))+($AS131&lt;$AR131))&lt;0,0,($AS131-MAX($AR131,([1]Arbejdstider!$D$85/24))+($AS131&lt;$AR131)))))*24)</f>
        <v>0</v>
      </c>
      <c r="AZ131" s="120">
        <f>IFERROR(CEILING(IF(E131="","",IF(OR($F131=0,$G131=0),0,($G131&lt;=$F131)*(1-([1]Arbejdstider!$C$86/24)+([1]Arbejdstider!$D$86/24))*24+(MIN(([1]Arbejdstider!$D$86/24),$G131)-MIN(([1]Arbejdstider!$D$86/24),$F131)+MAX(([1]Arbejdstider!$C$86/24),$G131)-MAX(([1]Arbejdstider!$C$86/24),$F131))*24)-IF(OR($AR131=0,$AS131=0),0,($AS131&lt;=$AR131)*(1-([1]Arbejdstider!$C$86/24)+([1]Arbejdstider!$D$86/24))*24+(MIN(([1]Arbejdstider!$D$86/24),$AS131)-MIN(([1]Arbejdstider!$D$86/24),$AR131)+MAX(([1]Arbejdstider!$C$86/24),$AS131)-MAX(([1]Arbejdstider!$C$86/24),$AR131))*24)+IF(OR($H131=0,$I131=0),0,($I131&lt;=$H131)*(1-([1]Arbejdstider!$C$86/24)+([1]Arbejdstider!$D$86/24))*24+(MIN(([1]Arbejdstider!$D$86/24),$I131)-MIN(([1]Arbejdstider!$D$86/24),$H131)+MAX(([1]Arbejdstider!$C$86/24),$G131)-MAX(([1]Arbejdstider!$C$86/24),$H131))*24)),0.5),"")</f>
        <v>0</v>
      </c>
      <c r="BA131" s="122">
        <f t="shared" si="20"/>
        <v>0</v>
      </c>
      <c r="BB131" s="122">
        <f t="shared" si="21"/>
        <v>0</v>
      </c>
      <c r="BC131" s="122">
        <f t="shared" si="22"/>
        <v>0</v>
      </c>
      <c r="BD131" s="123"/>
      <c r="BE131" s="124"/>
      <c r="BF131" s="122">
        <f t="shared" si="23"/>
        <v>0</v>
      </c>
      <c r="BG131" s="120">
        <f t="shared" si="31"/>
        <v>0</v>
      </c>
      <c r="BH131" s="120">
        <f t="shared" si="24"/>
        <v>0</v>
      </c>
      <c r="BI131" s="121">
        <f t="shared" si="25"/>
        <v>0</v>
      </c>
      <c r="BJ131" s="120">
        <f t="shared" si="26"/>
        <v>0</v>
      </c>
      <c r="BK131" s="120">
        <f t="shared" si="35"/>
        <v>0</v>
      </c>
      <c r="BL131" s="121">
        <f t="shared" si="32"/>
        <v>0</v>
      </c>
      <c r="BM131" s="121">
        <f t="shared" si="28"/>
        <v>0</v>
      </c>
      <c r="BN131" s="121"/>
      <c r="BO131" s="148"/>
      <c r="BP131" s="149">
        <f>IF(OR(F131=0,G131=0),0,IF(AND(WEEKDAY(C131,2)=5,G131&lt;F131,G131&gt;(6/24)),(G131-MAX(F131,(6/24))+(F131&gt;G131))*24-7,IF(WEEKDAY(C131,2)=6,(G131-MAX(F131,(6/24))+(F131&gt;G131))*24,IF(WEEKDAY(C131,2)=7,IF(F131&gt;G131,([1]Arbejdstider!H$87-F131)*24,IF(F131&lt;G131,(G131-F131)*24)),0))))</f>
        <v>0</v>
      </c>
      <c r="BQ131" s="149">
        <f>IF(OR(H131=0,I131=0),0,IF(AND(WEEKDAY(C131,2)=5,I131&lt;H131,I131&gt;(6/24)),(I131-MAX(H131,(6/24))+(H131&gt;I131))*24-7,IF(WEEKDAY(C131,2)=6,(I131-MAX(H131,(6/24))+(H131&gt;I131))*24,IF(WEEKDAY(C131,2)=7,IF(H131&gt;I131,([1]Arbejdstider!H$87-H131)*24,IF(H131&lt;I131,(I131-H131)*24)),""))))</f>
        <v>0</v>
      </c>
      <c r="BR131" s="149"/>
      <c r="BS131" s="149"/>
      <c r="BT131" s="150"/>
      <c r="BU131" s="128">
        <f t="shared" si="29"/>
        <v>0</v>
      </c>
      <c r="BV131" s="129" t="str">
        <f t="shared" si="30"/>
        <v>Søndag</v>
      </c>
      <c r="CF131" s="152"/>
      <c r="CG131" s="152"/>
      <c r="CP131" s="153"/>
    </row>
    <row r="132" spans="2:94" s="151" customFormat="1" x14ac:dyDescent="0.2">
      <c r="B132" s="145"/>
      <c r="C132" s="146">
        <f t="shared" si="33"/>
        <v>43563</v>
      </c>
      <c r="D132" s="146" t="str">
        <f t="shared" si="34"/>
        <v>Mandag</v>
      </c>
      <c r="E132" s="147" t="s">
        <v>46</v>
      </c>
      <c r="F132" s="109">
        <f>IF(OR(E132=""),"",VLOOKUP(E132,[1]Arbejdstider!$B$4:$AE$78,2,))</f>
        <v>0</v>
      </c>
      <c r="G132" s="109">
        <f>IF(OR(E132=""),"",VLOOKUP(E132,[1]Arbejdstider!$B$4:$AE$78,3,))</f>
        <v>0</v>
      </c>
      <c r="H132" s="109">
        <f>IF(OR(E132=""),"",VLOOKUP(E132,[1]Arbejdstider!$B$4:$AE$78,4,))</f>
        <v>0</v>
      </c>
      <c r="I132" s="109">
        <f>IF(OR(E132=""),"",VLOOKUP(E132,[1]Arbejdstider!$B$4:$AE$78,5,))</f>
        <v>0</v>
      </c>
      <c r="J132" s="110">
        <f>IF(OR(E132=""),"",VLOOKUP(E132,[1]Arbejdstider!$B$4:$AE$78,6,))</f>
        <v>0</v>
      </c>
      <c r="K132" s="110">
        <f>IF(OR(E132=""),"",VLOOKUP(E132,[1]Arbejdstider!$B$4:$AE$78,7,))</f>
        <v>0</v>
      </c>
      <c r="L132" s="111">
        <f>IF(OR(E132=""),"",VLOOKUP(E132,[1]Arbejdstider!$B$3:$AE$78,10,))</f>
        <v>0</v>
      </c>
      <c r="M132" s="111">
        <f>IF(OR(E132=""),"",VLOOKUP(E132,[1]Arbejdstider!$B$4:$AE$78,11,))</f>
        <v>0</v>
      </c>
      <c r="N132" s="109">
        <f>IF(OR(E132=""),"",VLOOKUP(E132,[1]Arbejdstider!$B$4:$AE$78,14,))</f>
        <v>0</v>
      </c>
      <c r="O132" s="109">
        <f>IF(OR(E132=""),"",VLOOKUP(E132,[1]Arbejdstider!$B$4:$AE$78,15,))</f>
        <v>0</v>
      </c>
      <c r="P132" s="109">
        <f>IF(OR(E132=""),"",VLOOKUP(E132,[1]Arbejdstider!$B$4:$AE$78,12,))</f>
        <v>0</v>
      </c>
      <c r="Q132" s="109">
        <f>IF(OR(E132=""),"",VLOOKUP(E132,[1]Arbejdstider!$B$4:$AE$78,13,))</f>
        <v>0</v>
      </c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>
        <f>IF(OR(E132=""),"",VLOOKUP(E132,[1]Arbejdstider!$B$4:$AE$78,16,))</f>
        <v>0</v>
      </c>
      <c r="AC132" s="112">
        <f>IF(OR(E132=""),"",VLOOKUP(E132,[1]Arbejdstider!$B$4:$AE$78,17,))</f>
        <v>0</v>
      </c>
      <c r="AD132" s="112">
        <f>IF(OR(E132=""),"",VLOOKUP(E132,[1]Arbejdstider!$B$4:$AE$78,18,))</f>
        <v>0</v>
      </c>
      <c r="AE132" s="112">
        <f>IF(OR(E132=""),"",VLOOKUP(E132,[1]Arbejdstider!$B$4:$AE$78,19,))</f>
        <v>0</v>
      </c>
      <c r="AF132" s="113">
        <f>IF(OR(E132=""),"",VLOOKUP(E132,[1]Arbejdstider!$B$4:$AE$78,20,))</f>
        <v>1</v>
      </c>
      <c r="AG132" s="109">
        <f>IF(OR(E132=""),"",VLOOKUP(E132,[1]Arbejdstider!$B$4:$AE$78,21,))</f>
        <v>1</v>
      </c>
      <c r="AH132" s="109">
        <f>IF(OR(E132=""),"",VLOOKUP(E132,[1]Arbejdstider!$B$4:$AE$78,22,))</f>
        <v>0</v>
      </c>
      <c r="AI132" s="109">
        <f>IF(OR(E132=""),"",VLOOKUP(E132,[1]Arbejdstider!$B$4:$AE$78,23,))</f>
        <v>0</v>
      </c>
      <c r="AJ132" s="114">
        <f>IF(OR(E132=""),"",VLOOKUP(E132,[1]Arbejdstider!$B$4:$AE$78,20,))</f>
        <v>1</v>
      </c>
      <c r="AK132" s="110">
        <f>IF(OR(E132=""),"",VLOOKUP(E132,[1]Arbejdstider!$B$4:$AE$78,21,))</f>
        <v>1</v>
      </c>
      <c r="AL132" s="115"/>
      <c r="AM132" s="115"/>
      <c r="AN132" s="115"/>
      <c r="AO132" s="115"/>
      <c r="AP132" s="115"/>
      <c r="AQ132" s="115"/>
      <c r="AR132" s="116"/>
      <c r="AS132" s="117"/>
      <c r="AT132" s="118">
        <f>IF(OR(E132=""),"",VLOOKUP(E132,[1]Arbejdstider!$B$4:$AE$78,24,))</f>
        <v>0</v>
      </c>
      <c r="AU132" s="113">
        <f>IF(OR(E132=""),"",VLOOKUP(E132,[1]Arbejdstider!$B$4:$AE$78,22,))</f>
        <v>0</v>
      </c>
      <c r="AV132" s="113">
        <f>IF(OR(E132=""),"",VLOOKUP(E132,[1]Arbejdstider!$B$4:$AE$78,23,))</f>
        <v>0</v>
      </c>
      <c r="AW132" s="119">
        <f t="shared" si="19"/>
        <v>0</v>
      </c>
      <c r="AX132" s="120">
        <f>IF(OR($F132="",$G132=""),0,((IF($G132-MAX($F132,([1]Arbejdstider!$C$84/24))+($G132&lt;$F132)&lt;0,0,$G132-MAX($F132,([1]Arbejdstider!$C$84/24))+($G132&lt;$F132)))*24)-((IF(($G132-MAX($F132,([1]Arbejdstider!$D$84/24))+($G132&lt;$F132))&lt;0,0,($G132-MAX($F132,([1]Arbejdstider!$D$84/24))+($G132&lt;$F132)))))*24)</f>
        <v>0</v>
      </c>
      <c r="AY132" s="120">
        <f>IF(OR($F132="",$G132=""),0,((IF($G132-MAX($F132,([1]Arbejdstider!$C$85/24))+($G132&lt;$F132)&lt;0,0,$G132-MAX($F132,([1]Arbejdstider!$C$85/24))+($G132&lt;$F132)))*24)-((IF(($G132-MAX($F132,([1]Arbejdstider!$D$85/24))+($G132&lt;$F132))&lt;0,0,($G132-MAX($F132,([1]Arbejdstider!$D$85/24))+($G132&lt;$F132)))))*24)-IF(OR($AR132="",$AS132=""),0,((IF($AS132-MAX($AR132,([1]Arbejdstider!$C$85/24))+($AS132&lt;$AR132)&lt;0,0,$AS132-MAX($AR132,([1]Arbejdstider!$C$85/24))+($AS132&lt;$AR132)))*24)-((IF(($AS132-MAX($AR132,([1]Arbejdstider!$D$85/24))+($AS132&lt;$AR132))&lt;0,0,($AS132-MAX($AR132,([1]Arbejdstider!$D$85/24))+($AS132&lt;$AR132)))))*24)</f>
        <v>0</v>
      </c>
      <c r="AZ132" s="120">
        <f>IFERROR(CEILING(IF(E132="","",IF(OR($F132=0,$G132=0),0,($G132&lt;=$F132)*(1-([1]Arbejdstider!$C$86/24)+([1]Arbejdstider!$D$86/24))*24+(MIN(([1]Arbejdstider!$D$86/24),$G132)-MIN(([1]Arbejdstider!$D$86/24),$F132)+MAX(([1]Arbejdstider!$C$86/24),$G132)-MAX(([1]Arbejdstider!$C$86/24),$F132))*24)-IF(OR($AR132=0,$AS132=0),0,($AS132&lt;=$AR132)*(1-([1]Arbejdstider!$C$86/24)+([1]Arbejdstider!$D$86/24))*24+(MIN(([1]Arbejdstider!$D$86/24),$AS132)-MIN(([1]Arbejdstider!$D$86/24),$AR132)+MAX(([1]Arbejdstider!$C$86/24),$AS132)-MAX(([1]Arbejdstider!$C$86/24),$AR132))*24)+IF(OR($H132=0,$I132=0),0,($I132&lt;=$H132)*(1-([1]Arbejdstider!$C$86/24)+([1]Arbejdstider!$D$86/24))*24+(MIN(([1]Arbejdstider!$D$86/24),$I132)-MIN(([1]Arbejdstider!$D$86/24),$H132)+MAX(([1]Arbejdstider!$C$86/24),$G132)-MAX(([1]Arbejdstider!$C$86/24),$H132))*24)),0.5),"")</f>
        <v>0</v>
      </c>
      <c r="BA132" s="122">
        <f t="shared" si="20"/>
        <v>0</v>
      </c>
      <c r="BB132" s="122">
        <f t="shared" si="21"/>
        <v>0</v>
      </c>
      <c r="BC132" s="122">
        <f t="shared" si="22"/>
        <v>0</v>
      </c>
      <c r="BD132" s="123"/>
      <c r="BE132" s="124"/>
      <c r="BF132" s="122">
        <f t="shared" si="23"/>
        <v>0</v>
      </c>
      <c r="BG132" s="120">
        <f t="shared" si="31"/>
        <v>0</v>
      </c>
      <c r="BH132" s="120">
        <f t="shared" si="24"/>
        <v>0</v>
      </c>
      <c r="BI132" s="121">
        <f t="shared" si="25"/>
        <v>0</v>
      </c>
      <c r="BJ132" s="120">
        <f t="shared" si="26"/>
        <v>0</v>
      </c>
      <c r="BK132" s="120">
        <f t="shared" si="35"/>
        <v>0</v>
      </c>
      <c r="BL132" s="121">
        <f t="shared" si="32"/>
        <v>0</v>
      </c>
      <c r="BM132" s="121">
        <f t="shared" si="28"/>
        <v>0</v>
      </c>
      <c r="BN132" s="121"/>
      <c r="BO132" s="148">
        <f>SUM(AW126:AW132)</f>
        <v>0.95</v>
      </c>
      <c r="BP132" s="149">
        <f>IF(OR(F132=0,G132=0),0,IF(AND(WEEKDAY(C132,2)=5,G132&lt;F132,G132&gt;(6/24)),(G132-MAX(F132,(6/24))+(F132&gt;G132))*24-7,IF(WEEKDAY(C132,2)=6,(G132-MAX(F132,(6/24))+(F132&gt;G132))*24,IF(WEEKDAY(C132,2)=7,IF(F132&gt;G132,([1]Arbejdstider!H$87-F132)*24,IF(F132&lt;G132,(G132-F132)*24)),0))))</f>
        <v>0</v>
      </c>
      <c r="BQ132" s="149">
        <f>IF(OR(H132=0,I132=0),0,IF(AND(WEEKDAY(C132,2)=5,I132&lt;H132,I132&gt;(6/24)),(I132-MAX(H132,(6/24))+(H132&gt;I132))*24-7,IF(WEEKDAY(C132,2)=6,(I132-MAX(H132,(6/24))+(H132&gt;I132))*24,IF(WEEKDAY(C132,2)=7,IF(H132&gt;I132,([1]Arbejdstider!H$87-H132)*24,IF(H132&lt;I132,(I132-H132)*24)),""))))</f>
        <v>0</v>
      </c>
      <c r="BR132" s="149"/>
      <c r="BS132" s="149"/>
      <c r="BT132" s="150"/>
      <c r="BU132" s="128">
        <f t="shared" si="29"/>
        <v>0</v>
      </c>
      <c r="BV132" s="129" t="str">
        <f t="shared" si="30"/>
        <v>Mandag</v>
      </c>
      <c r="CF132" s="152"/>
      <c r="CG132" s="152"/>
      <c r="CP132" s="153"/>
    </row>
    <row r="133" spans="2:94" s="151" customFormat="1" x14ac:dyDescent="0.2">
      <c r="B133" s="145">
        <f>B126+1</f>
        <v>15</v>
      </c>
      <c r="C133" s="146">
        <f t="shared" si="33"/>
        <v>43564</v>
      </c>
      <c r="D133" s="146" t="str">
        <f t="shared" si="34"/>
        <v>Tirsdag</v>
      </c>
      <c r="E133" s="147" t="s">
        <v>62</v>
      </c>
      <c r="F133" s="109">
        <f>IF(OR(E133=""),"",VLOOKUP(E133,[1]Arbejdstider!$B$4:$AE$78,2,))</f>
        <v>0</v>
      </c>
      <c r="G133" s="109">
        <f>IF(OR(E133=""),"",VLOOKUP(E133,[1]Arbejdstider!$B$4:$AE$78,3,))</f>
        <v>0</v>
      </c>
      <c r="H133" s="109">
        <f>IF(OR(E133=""),"",VLOOKUP(E133,[1]Arbejdstider!$B$4:$AE$78,4,))</f>
        <v>0</v>
      </c>
      <c r="I133" s="109">
        <f>IF(OR(E133=""),"",VLOOKUP(E133,[1]Arbejdstider!$B$4:$AE$78,5,))</f>
        <v>0</v>
      </c>
      <c r="J133" s="110">
        <f>IF(OR(E133=""),"",VLOOKUP(E133,[1]Arbejdstider!$B$4:$AE$78,6,))</f>
        <v>0</v>
      </c>
      <c r="K133" s="110">
        <f>IF(OR(E133=""),"",VLOOKUP(E133,[1]Arbejdstider!$B$4:$AE$78,7,))</f>
        <v>0</v>
      </c>
      <c r="L133" s="111">
        <f>IF(OR(E133=""),"",VLOOKUP(E133,[1]Arbejdstider!$B$3:$AE$78,10,))</f>
        <v>0</v>
      </c>
      <c r="M133" s="111">
        <f>IF(OR(E133=""),"",VLOOKUP(E133,[1]Arbejdstider!$B$4:$AE$78,11,))</f>
        <v>0</v>
      </c>
      <c r="N133" s="109">
        <f>IF(OR(E133=""),"",VLOOKUP(E133,[1]Arbejdstider!$B$4:$AE$78,14,))</f>
        <v>0.29166666666666669</v>
      </c>
      <c r="O133" s="109">
        <f>IF(OR(E133=""),"",VLOOKUP(E133,[1]Arbejdstider!$B$4:$AE$78,15,))</f>
        <v>0.6</v>
      </c>
      <c r="P133" s="109">
        <f>IF(OR(E133=""),"",VLOOKUP(E133,[1]Arbejdstider!$B$4:$AE$78,12,))</f>
        <v>0</v>
      </c>
      <c r="Q133" s="109">
        <f>IF(OR(E133=""),"",VLOOKUP(E133,[1]Arbejdstider!$B$4:$AE$78,13,))</f>
        <v>0</v>
      </c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>
        <f>IF(OR(E133=""),"",VLOOKUP(E133,[1]Arbejdstider!$B$4:$AE$78,16,))</f>
        <v>0</v>
      </c>
      <c r="AC133" s="112">
        <f>IF(OR(E133=""),"",VLOOKUP(E133,[1]Arbejdstider!$B$4:$AE$78,17,))</f>
        <v>0</v>
      </c>
      <c r="AD133" s="112">
        <f>IF(OR(E133=""),"",VLOOKUP(E133,[1]Arbejdstider!$B$4:$AE$78,18,))</f>
        <v>0</v>
      </c>
      <c r="AE133" s="112">
        <f>IF(OR(E133=""),"",VLOOKUP(E133,[1]Arbejdstider!$B$4:$AE$78,19,))</f>
        <v>0</v>
      </c>
      <c r="AF133" s="113">
        <f>IF(OR(E133=""),"",VLOOKUP(E133,[1]Arbejdstider!$B$4:$AE$78,20,))</f>
        <v>1</v>
      </c>
      <c r="AG133" s="109">
        <f>IF(OR(E133=""),"",VLOOKUP(E133,[1]Arbejdstider!$B$4:$AE$78,21,))</f>
        <v>1</v>
      </c>
      <c r="AH133" s="109">
        <f>IF(OR(E133=""),"",VLOOKUP(E133,[1]Arbejdstider!$B$4:$AE$78,22,))</f>
        <v>0</v>
      </c>
      <c r="AI133" s="109">
        <f>IF(OR(E133=""),"",VLOOKUP(E133,[1]Arbejdstider!$B$4:$AE$78,23,))</f>
        <v>0</v>
      </c>
      <c r="AJ133" s="114">
        <f>IF(OR(E133=""),"",VLOOKUP(E133,[1]Arbejdstider!$B$4:$AE$78,20,))</f>
        <v>1</v>
      </c>
      <c r="AK133" s="110">
        <f>IF(OR(E133=""),"",VLOOKUP(E133,[1]Arbejdstider!$B$4:$AE$78,21,))</f>
        <v>1</v>
      </c>
      <c r="AL133" s="115"/>
      <c r="AM133" s="115"/>
      <c r="AN133" s="115"/>
      <c r="AO133" s="115"/>
      <c r="AP133" s="115"/>
      <c r="AQ133" s="115"/>
      <c r="AR133" s="116"/>
      <c r="AS133" s="117"/>
      <c r="AT133" s="118">
        <f>IF(OR(E133=""),"",VLOOKUP(E133,[1]Arbejdstider!$B$4:$AE$78,24,))</f>
        <v>0</v>
      </c>
      <c r="AU133" s="113">
        <f>IF(OR(E133=""),"",VLOOKUP(E133,[1]Arbejdstider!$B$4:$AE$78,22,))</f>
        <v>0</v>
      </c>
      <c r="AV133" s="113">
        <f>IF(OR(E133=""),"",VLOOKUP(E133,[1]Arbejdstider!$B$4:$AE$78,23,))</f>
        <v>0</v>
      </c>
      <c r="AW133" s="119">
        <f t="shared" si="19"/>
        <v>0.30833333333333335</v>
      </c>
      <c r="AX133" s="120">
        <f>IF(OR($F133="",$G133=""),0,((IF($G133-MAX($F133,([1]Arbejdstider!$C$84/24))+($G133&lt;$F133)&lt;0,0,$G133-MAX($F133,([1]Arbejdstider!$C$84/24))+($G133&lt;$F133)))*24)-((IF(($G133-MAX($F133,([1]Arbejdstider!$D$84/24))+($G133&lt;$F133))&lt;0,0,($G133-MAX($F133,([1]Arbejdstider!$D$84/24))+($G133&lt;$F133)))))*24)</f>
        <v>0</v>
      </c>
      <c r="AY133" s="120">
        <f>IF(OR($F133="",$G133=""),0,((IF($G133-MAX($F133,([1]Arbejdstider!$C$85/24))+($G133&lt;$F133)&lt;0,0,$G133-MAX($F133,([1]Arbejdstider!$C$85/24))+($G133&lt;$F133)))*24)-((IF(($G133-MAX($F133,([1]Arbejdstider!$D$85/24))+($G133&lt;$F133))&lt;0,0,($G133-MAX($F133,([1]Arbejdstider!$D$85/24))+($G133&lt;$F133)))))*24)-IF(OR($AR133="",$AS133=""),0,((IF($AS133-MAX($AR133,([1]Arbejdstider!$C$85/24))+($AS133&lt;$AR133)&lt;0,0,$AS133-MAX($AR133,([1]Arbejdstider!$C$85/24))+($AS133&lt;$AR133)))*24)-((IF(($AS133-MAX($AR133,([1]Arbejdstider!$D$85/24))+($AS133&lt;$AR133))&lt;0,0,($AS133-MAX($AR133,([1]Arbejdstider!$D$85/24))+($AS133&lt;$AR133)))))*24)</f>
        <v>0</v>
      </c>
      <c r="AZ133" s="120">
        <f>IFERROR(CEILING(IF(E133="","",IF(OR($F133=0,$G133=0),0,($G133&lt;=$F133)*(1-([1]Arbejdstider!$C$86/24)+([1]Arbejdstider!$D$86/24))*24+(MIN(([1]Arbejdstider!$D$86/24),$G133)-MIN(([1]Arbejdstider!$D$86/24),$F133)+MAX(([1]Arbejdstider!$C$86/24),$G133)-MAX(([1]Arbejdstider!$C$86/24),$F133))*24)-IF(OR($AR133=0,$AS133=0),0,($AS133&lt;=$AR133)*(1-([1]Arbejdstider!$C$86/24)+([1]Arbejdstider!$D$86/24))*24+(MIN(([1]Arbejdstider!$D$86/24),$AS133)-MIN(([1]Arbejdstider!$D$86/24),$AR133)+MAX(([1]Arbejdstider!$C$86/24),$AS133)-MAX(([1]Arbejdstider!$C$86/24),$AR133))*24)+IF(OR($H133=0,$I133=0),0,($I133&lt;=$H133)*(1-([1]Arbejdstider!$C$86/24)+([1]Arbejdstider!$D$86/24))*24+(MIN(([1]Arbejdstider!$D$86/24),$I133)-MIN(([1]Arbejdstider!$D$86/24),$H133)+MAX(([1]Arbejdstider!$C$86/24),$G133)-MAX(([1]Arbejdstider!$C$86/24),$H133))*24)),0.5),"")</f>
        <v>0</v>
      </c>
      <c r="BA133" s="122">
        <f t="shared" si="20"/>
        <v>0</v>
      </c>
      <c r="BB133" s="122">
        <f t="shared" si="21"/>
        <v>0</v>
      </c>
      <c r="BC133" s="122">
        <f t="shared" si="22"/>
        <v>0</v>
      </c>
      <c r="BD133" s="123"/>
      <c r="BE133" s="124"/>
      <c r="BF133" s="122">
        <f t="shared" si="23"/>
        <v>0</v>
      </c>
      <c r="BG133" s="120">
        <f t="shared" si="31"/>
        <v>0</v>
      </c>
      <c r="BH133" s="120">
        <f t="shared" si="24"/>
        <v>7.3999999999999986</v>
      </c>
      <c r="BI133" s="121">
        <f t="shared" si="25"/>
        <v>0</v>
      </c>
      <c r="BJ133" s="120">
        <f t="shared" si="26"/>
        <v>0</v>
      </c>
      <c r="BK133" s="120">
        <f t="shared" si="35"/>
        <v>0</v>
      </c>
      <c r="BL133" s="121">
        <f t="shared" si="32"/>
        <v>0</v>
      </c>
      <c r="BM133" s="121">
        <f t="shared" si="28"/>
        <v>0</v>
      </c>
      <c r="BN133" s="121"/>
      <c r="BO133" s="148"/>
      <c r="BP133" s="149">
        <f>IF(OR(F133=0,G133=0),0,IF(AND(WEEKDAY(C133,2)=5,G133&lt;F133,G133&gt;(6/24)),(G133-MAX(F133,(6/24))+(F133&gt;G133))*24-7,IF(WEEKDAY(C133,2)=6,(G133-MAX(F133,(6/24))+(F133&gt;G133))*24,IF(WEEKDAY(C133,2)=7,IF(F133&gt;G133,([1]Arbejdstider!H$87-F133)*24,IF(F133&lt;G133,(G133-F133)*24)),0))))</f>
        <v>0</v>
      </c>
      <c r="BQ133" s="149">
        <f>IF(OR(H133=0,I133=0),0,IF(AND(WEEKDAY(C133,2)=5,I133&lt;H133,I133&gt;(6/24)),(I133-MAX(H133,(6/24))+(H133&gt;I133))*24-7,IF(WEEKDAY(C133,2)=6,(I133-MAX(H133,(6/24))+(H133&gt;I133))*24,IF(WEEKDAY(C133,2)=7,IF(H133&gt;I133,([1]Arbejdstider!H$87-H133)*24,IF(H133&lt;I133,(I133-H133)*24)),""))))</f>
        <v>0</v>
      </c>
      <c r="BR133" s="149"/>
      <c r="BS133" s="149"/>
      <c r="BT133" s="150"/>
      <c r="BU133" s="128">
        <f t="shared" si="29"/>
        <v>15</v>
      </c>
      <c r="BV133" s="129" t="str">
        <f t="shared" si="30"/>
        <v>Tirsdag</v>
      </c>
      <c r="CF133" s="152"/>
      <c r="CG133" s="152"/>
      <c r="CP133" s="153"/>
    </row>
    <row r="134" spans="2:94" s="151" customFormat="1" x14ac:dyDescent="0.2">
      <c r="B134" s="145"/>
      <c r="C134" s="146">
        <f t="shared" si="33"/>
        <v>43565</v>
      </c>
      <c r="D134" s="146" t="str">
        <f t="shared" si="34"/>
        <v>Onsdag</v>
      </c>
      <c r="E134" s="147" t="s">
        <v>51</v>
      </c>
      <c r="F134" s="109">
        <f>IF(OR(E134=""),"",VLOOKUP(E134,[1]Arbejdstider!$B$4:$AE$78,2,))</f>
        <v>0.47916666666666669</v>
      </c>
      <c r="G134" s="109">
        <f>IF(OR(E134=""),"",VLOOKUP(E134,[1]Arbejdstider!$B$4:$AE$78,3,))</f>
        <v>0.8125</v>
      </c>
      <c r="H134" s="109">
        <f>IF(OR(E134=""),"",VLOOKUP(E134,[1]Arbejdstider!$B$4:$AE$78,4,))</f>
        <v>0</v>
      </c>
      <c r="I134" s="109">
        <f>IF(OR(E134=""),"",VLOOKUP(E134,[1]Arbejdstider!$B$4:$AE$78,5,))</f>
        <v>0</v>
      </c>
      <c r="J134" s="110">
        <f>IF(OR(E134=""),"",VLOOKUP(E134,[1]Arbejdstider!$B$4:$AE$78,6,))</f>
        <v>0</v>
      </c>
      <c r="K134" s="110">
        <f>IF(OR(E134=""),"",VLOOKUP(E134,[1]Arbejdstider!$B$4:$AE$78,7,))</f>
        <v>0</v>
      </c>
      <c r="L134" s="111">
        <f>IF(OR(E134=""),"",VLOOKUP(E134,[1]Arbejdstider!$B$3:$AE$78,10,))</f>
        <v>0</v>
      </c>
      <c r="M134" s="111">
        <f>IF(OR(E134=""),"",VLOOKUP(E134,[1]Arbejdstider!$B$4:$AE$78,11,))</f>
        <v>0</v>
      </c>
      <c r="N134" s="109">
        <f>IF(OR(E134=""),"",VLOOKUP(E134,[1]Arbejdstider!$B$4:$AE$78,14,))</f>
        <v>0</v>
      </c>
      <c r="O134" s="109">
        <f>IF(OR(E134=""),"",VLOOKUP(E134,[1]Arbejdstider!$B$4:$AE$78,15,))</f>
        <v>0</v>
      </c>
      <c r="P134" s="109">
        <f>IF(OR(E134=""),"",VLOOKUP(E134,[1]Arbejdstider!$B$4:$AE$78,12,))</f>
        <v>0</v>
      </c>
      <c r="Q134" s="109">
        <f>IF(OR(E134=""),"",VLOOKUP(E134,[1]Arbejdstider!$B$4:$AE$78,13,))</f>
        <v>0</v>
      </c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>
        <f>IF(OR(E134=""),"",VLOOKUP(E134,[1]Arbejdstider!$B$4:$AE$78,16,))</f>
        <v>0</v>
      </c>
      <c r="AC134" s="112">
        <f>IF(OR(E134=""),"",VLOOKUP(E134,[1]Arbejdstider!$B$4:$AE$78,17,))</f>
        <v>0</v>
      </c>
      <c r="AD134" s="112">
        <f>IF(OR(E134=""),"",VLOOKUP(E134,[1]Arbejdstider!$B$4:$AE$78,18,))</f>
        <v>0</v>
      </c>
      <c r="AE134" s="112">
        <f>IF(OR(E134=""),"",VLOOKUP(E134,[1]Arbejdstider!$B$4:$AE$78,19,))</f>
        <v>0</v>
      </c>
      <c r="AF134" s="113">
        <f>IF(OR(E134=""),"",VLOOKUP(E134,[1]Arbejdstider!$B$4:$AE$78,20,))</f>
        <v>1</v>
      </c>
      <c r="AG134" s="109">
        <f>IF(OR(E134=""),"",VLOOKUP(E134,[1]Arbejdstider!$B$4:$AE$78,21,))</f>
        <v>0.47916666666666669</v>
      </c>
      <c r="AH134" s="109">
        <f>IF(OR(E134=""),"",VLOOKUP(E134,[1]Arbejdstider!$B$4:$AE$78,22,))</f>
        <v>0.8125</v>
      </c>
      <c r="AI134" s="109">
        <f>IF(OR(E134=""),"",VLOOKUP(E134,[1]Arbejdstider!$B$4:$AE$78,23,))</f>
        <v>1</v>
      </c>
      <c r="AJ134" s="114">
        <f>IF(OR(E134=""),"",VLOOKUP(E134,[1]Arbejdstider!$B$4:$AE$78,20,))</f>
        <v>1</v>
      </c>
      <c r="AK134" s="110">
        <f>IF(OR(E134=""),"",VLOOKUP(E134,[1]Arbejdstider!$B$4:$AE$78,21,))</f>
        <v>0.47916666666666669</v>
      </c>
      <c r="AL134" s="115"/>
      <c r="AM134" s="115"/>
      <c r="AN134" s="115"/>
      <c r="AO134" s="115"/>
      <c r="AP134" s="115"/>
      <c r="AQ134" s="115"/>
      <c r="AR134" s="116"/>
      <c r="AS134" s="117"/>
      <c r="AT134" s="118">
        <f>IF(OR(E134=""),"",VLOOKUP(E134,[1]Arbejdstider!$B$4:$AE$78,24,))</f>
        <v>0.47916666666666674</v>
      </c>
      <c r="AU134" s="113">
        <f>IF(OR(E134=""),"",VLOOKUP(E134,[1]Arbejdstider!$B$4:$AE$78,22,))</f>
        <v>0.8125</v>
      </c>
      <c r="AV134" s="113">
        <f>IF(OR(E134=""),"",VLOOKUP(E134,[1]Arbejdstider!$B$4:$AE$78,23,))</f>
        <v>1</v>
      </c>
      <c r="AW134" s="119">
        <f t="shared" si="19"/>
        <v>0.33333333333333331</v>
      </c>
      <c r="AX134" s="120">
        <f>IF(OR($F134="",$G134=""),0,((IF($G134-MAX($F134,([1]Arbejdstider!$C$84/24))+($G134&lt;$F134)&lt;0,0,$G134-MAX($F134,([1]Arbejdstider!$C$84/24))+($G134&lt;$F134)))*24)-((IF(($G134-MAX($F134,([1]Arbejdstider!$D$84/24))+($G134&lt;$F134))&lt;0,0,($G134-MAX($F134,([1]Arbejdstider!$D$84/24))+($G134&lt;$F134)))))*24)</f>
        <v>6.5</v>
      </c>
      <c r="AY134" s="120">
        <f>IF(OR($F134="",$G134=""),0,((IF($G134-MAX($F134,([1]Arbejdstider!$C$85/24))+($G134&lt;$F134)&lt;0,0,$G134-MAX($F134,([1]Arbejdstider!$C$85/24))+($G134&lt;$F134)))*24)-((IF(($G134-MAX($F134,([1]Arbejdstider!$D$85/24))+($G134&lt;$F134))&lt;0,0,($G134-MAX($F134,([1]Arbejdstider!$D$85/24))+($G134&lt;$F134)))))*24)-IF(OR($AR134="",$AS134=""),0,((IF($AS134-MAX($AR134,([1]Arbejdstider!$C$85/24))+($AS134&lt;$AR134)&lt;0,0,$AS134-MAX($AR134,([1]Arbejdstider!$C$85/24))+($AS134&lt;$AR134)))*24)-((IF(($AS134-MAX($AR134,([1]Arbejdstider!$D$85/24))+($AS134&lt;$AR134))&lt;0,0,($AS134-MAX($AR134,([1]Arbejdstider!$D$85/24))+($AS134&lt;$AR134)))))*24)</f>
        <v>1.5</v>
      </c>
      <c r="AZ134" s="120">
        <f>IFERROR(CEILING(IF(E134="","",IF(OR($F134=0,$G134=0),0,($G134&lt;=$F134)*(1-([1]Arbejdstider!$C$86/24)+([1]Arbejdstider!$D$86/24))*24+(MIN(([1]Arbejdstider!$D$86/24),$G134)-MIN(([1]Arbejdstider!$D$86/24),$F134)+MAX(([1]Arbejdstider!$C$86/24),$G134)-MAX(([1]Arbejdstider!$C$86/24),$F134))*24)-IF(OR($AR134=0,$AS134=0),0,($AS134&lt;=$AR134)*(1-([1]Arbejdstider!$C$86/24)+([1]Arbejdstider!$D$86/24))*24+(MIN(([1]Arbejdstider!$D$86/24),$AS134)-MIN(([1]Arbejdstider!$D$86/24),$AR134)+MAX(([1]Arbejdstider!$C$86/24),$AS134)-MAX(([1]Arbejdstider!$C$86/24),$AR134))*24)+IF(OR($H134=0,$I134=0),0,($I134&lt;=$H134)*(1-([1]Arbejdstider!$C$86/24)+([1]Arbejdstider!$D$86/24))*24+(MIN(([1]Arbejdstider!$D$86/24),$I134)-MIN(([1]Arbejdstider!$D$86/24),$H134)+MAX(([1]Arbejdstider!$C$86/24),$G134)-MAX(([1]Arbejdstider!$C$86/24),$H134))*24)),0.5),"")</f>
        <v>0</v>
      </c>
      <c r="BA134" s="122">
        <f t="shared" si="20"/>
        <v>0</v>
      </c>
      <c r="BB134" s="122">
        <f t="shared" si="21"/>
        <v>0</v>
      </c>
      <c r="BC134" s="122">
        <f t="shared" si="22"/>
        <v>0</v>
      </c>
      <c r="BD134" s="123"/>
      <c r="BE134" s="124"/>
      <c r="BF134" s="122">
        <f t="shared" si="23"/>
        <v>0</v>
      </c>
      <c r="BG134" s="120">
        <f t="shared" si="31"/>
        <v>0</v>
      </c>
      <c r="BH134" s="120">
        <f t="shared" si="24"/>
        <v>0</v>
      </c>
      <c r="BI134" s="121">
        <f t="shared" si="25"/>
        <v>0</v>
      </c>
      <c r="BJ134" s="120">
        <f t="shared" si="26"/>
        <v>0</v>
      </c>
      <c r="BK134" s="120">
        <f t="shared" si="35"/>
        <v>0</v>
      </c>
      <c r="BL134" s="121">
        <f t="shared" si="32"/>
        <v>0</v>
      </c>
      <c r="BM134" s="121">
        <f t="shared" si="28"/>
        <v>0</v>
      </c>
      <c r="BN134" s="121"/>
      <c r="BO134" s="148"/>
      <c r="BP134" s="149">
        <f>IF(OR(F134=0,G134=0),0,IF(AND(WEEKDAY(C134,2)=5,G134&lt;F134,G134&gt;(6/24)),(G134-MAX(F134,(6/24))+(F134&gt;G134))*24-7,IF(WEEKDAY(C134,2)=6,(G134-MAX(F134,(6/24))+(F134&gt;G134))*24,IF(WEEKDAY(C134,2)=7,IF(F134&gt;G134,([1]Arbejdstider!H$87-F134)*24,IF(F134&lt;G134,(G134-F134)*24)),0))))</f>
        <v>0</v>
      </c>
      <c r="BQ134" s="149">
        <f>IF(OR(H134=0,I134=0),0,IF(AND(WEEKDAY(C134,2)=5,I134&lt;H134,I134&gt;(6/24)),(I134-MAX(H134,(6/24))+(H134&gt;I134))*24-7,IF(WEEKDAY(C134,2)=6,(I134-MAX(H134,(6/24))+(H134&gt;I134))*24,IF(WEEKDAY(C134,2)=7,IF(H134&gt;I134,([1]Arbejdstider!H$87-H134)*24,IF(H134&lt;I134,(I134-H134)*24)),""))))</f>
        <v>0</v>
      </c>
      <c r="BR134" s="149"/>
      <c r="BS134" s="149"/>
      <c r="BT134" s="150"/>
      <c r="BU134" s="128">
        <f t="shared" si="29"/>
        <v>0</v>
      </c>
      <c r="BV134" s="129" t="str">
        <f t="shared" si="30"/>
        <v>Onsdag</v>
      </c>
      <c r="CF134" s="152"/>
      <c r="CG134" s="152"/>
      <c r="CP134" s="153"/>
    </row>
    <row r="135" spans="2:94" s="151" customFormat="1" x14ac:dyDescent="0.2">
      <c r="B135" s="145"/>
      <c r="C135" s="146">
        <f t="shared" si="33"/>
        <v>43566</v>
      </c>
      <c r="D135" s="146" t="str">
        <f t="shared" si="34"/>
        <v>Torsdag</v>
      </c>
      <c r="E135" s="147" t="s">
        <v>52</v>
      </c>
      <c r="F135" s="109">
        <f>IF(OR(E135=""),"",VLOOKUP(E135,[1]Arbejdstider!$B$4:$AE$78,2,))</f>
        <v>0.29166666666666669</v>
      </c>
      <c r="G135" s="109">
        <f>IF(OR(E135=""),"",VLOOKUP(E135,[1]Arbejdstider!$B$4:$AE$78,3,))</f>
        <v>0.63541666666666663</v>
      </c>
      <c r="H135" s="109">
        <f>IF(OR(E135=""),"",VLOOKUP(E135,[1]Arbejdstider!$B$4:$AE$78,4,))</f>
        <v>0</v>
      </c>
      <c r="I135" s="109">
        <f>IF(OR(E135=""),"",VLOOKUP(E135,[1]Arbejdstider!$B$4:$AE$78,5,))</f>
        <v>0</v>
      </c>
      <c r="J135" s="110">
        <f>IF(OR(E135=""),"",VLOOKUP(E135,[1]Arbejdstider!$B$4:$AE$78,6,))</f>
        <v>0</v>
      </c>
      <c r="K135" s="110">
        <f>IF(OR(E135=""),"",VLOOKUP(E135,[1]Arbejdstider!$B$4:$AE$78,7,))</f>
        <v>0</v>
      </c>
      <c r="L135" s="111">
        <f>IF(OR(E135=""),"",VLOOKUP(E135,[1]Arbejdstider!$B$3:$AE$78,10,))</f>
        <v>0</v>
      </c>
      <c r="M135" s="111">
        <f>IF(OR(E135=""),"",VLOOKUP(E135,[1]Arbejdstider!$B$4:$AE$78,11,))</f>
        <v>0</v>
      </c>
      <c r="N135" s="109">
        <f>IF(OR(E135=""),"",VLOOKUP(E135,[1]Arbejdstider!$B$4:$AE$78,14,))</f>
        <v>0</v>
      </c>
      <c r="O135" s="109">
        <f>IF(OR(E135=""),"",VLOOKUP(E135,[1]Arbejdstider!$B$4:$AE$78,15,))</f>
        <v>0</v>
      </c>
      <c r="P135" s="109">
        <f>IF(OR(E135=""),"",VLOOKUP(E135,[1]Arbejdstider!$B$4:$AE$78,12,))</f>
        <v>0</v>
      </c>
      <c r="Q135" s="109">
        <f>IF(OR(E135=""),"",VLOOKUP(E135,[1]Arbejdstider!$B$4:$AE$78,13,))</f>
        <v>0</v>
      </c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>
        <f>IF(OR(E135=""),"",VLOOKUP(E135,[1]Arbejdstider!$B$4:$AE$78,16,))</f>
        <v>0</v>
      </c>
      <c r="AC135" s="112">
        <f>IF(OR(E135=""),"",VLOOKUP(E135,[1]Arbejdstider!$B$4:$AE$78,17,))</f>
        <v>0</v>
      </c>
      <c r="AD135" s="112">
        <f>IF(OR(E135=""),"",VLOOKUP(E135,[1]Arbejdstider!$B$4:$AE$78,18,))</f>
        <v>0</v>
      </c>
      <c r="AE135" s="112">
        <f>IF(OR(E135=""),"",VLOOKUP(E135,[1]Arbejdstider!$B$4:$AE$78,19,))</f>
        <v>0</v>
      </c>
      <c r="AF135" s="113">
        <f>IF(OR(E135=""),"",VLOOKUP(E135,[1]Arbejdstider!$B$4:$AE$78,20,))</f>
        <v>1</v>
      </c>
      <c r="AG135" s="109">
        <f>IF(OR(E135=""),"",VLOOKUP(E135,[1]Arbejdstider!$B$4:$AE$78,21,))</f>
        <v>0.29166666666666669</v>
      </c>
      <c r="AH135" s="109">
        <f>IF(OR(E135=""),"",VLOOKUP(E135,[1]Arbejdstider!$B$4:$AE$78,22,))</f>
        <v>0.63541666666666663</v>
      </c>
      <c r="AI135" s="109">
        <f>IF(OR(E135=""),"",VLOOKUP(E135,[1]Arbejdstider!$B$4:$AE$78,23,))</f>
        <v>1</v>
      </c>
      <c r="AJ135" s="114">
        <f>IF(OR(E135=""),"",VLOOKUP(E135,[1]Arbejdstider!$B$4:$AE$78,20,))</f>
        <v>1</v>
      </c>
      <c r="AK135" s="110">
        <f>IF(OR(E135=""),"",VLOOKUP(E135,[1]Arbejdstider!$B$4:$AE$78,21,))</f>
        <v>0.29166666666666669</v>
      </c>
      <c r="AL135" s="115"/>
      <c r="AM135" s="115"/>
      <c r="AN135" s="115"/>
      <c r="AO135" s="115"/>
      <c r="AP135" s="115"/>
      <c r="AQ135" s="115"/>
      <c r="AR135" s="116"/>
      <c r="AS135" s="117"/>
      <c r="AT135" s="118">
        <f>IF(OR(E135=""),"",VLOOKUP(E135,[1]Arbejdstider!$B$4:$AE$78,24,))</f>
        <v>0.29166666666666674</v>
      </c>
      <c r="AU135" s="113">
        <f>IF(OR(E135=""),"",VLOOKUP(E135,[1]Arbejdstider!$B$4:$AE$78,22,))</f>
        <v>0.63541666666666663</v>
      </c>
      <c r="AV135" s="113">
        <f>IF(OR(E135=""),"",VLOOKUP(E135,[1]Arbejdstider!$B$4:$AE$78,23,))</f>
        <v>1</v>
      </c>
      <c r="AW135" s="119">
        <f t="shared" ref="AW135:AW168" si="36">ROUND(IF((OR(F135="",G135="")),0,IF((G135&lt;F135),((G135-F135)*24)+24,(G135-F135)*24))+IF((OR(H135="",I135="")),0,IF((I135&lt;H135),((I135-H135)*24)+24,(I135-H135)*24))+IF((OR(N135="",O135="")),0,IF((O135&lt;N135),((O135-N135)*24)+24,(O135-N135)*24))-IF((OR(AL135="",AM135="")),0,IF((AM135&lt;AL135),((AM135-AL135)*24)+24,(AM135-AL135)*24))+IF((OR(AN135="",AO135="")),0,IF((AO135&lt;AN135),((AO135-AN135)*24)+24,(AO135-AN135)*24)),2)/24</f>
        <v>0.34375</v>
      </c>
      <c r="AX135" s="120">
        <f>IF(OR($F135="",$G135=""),0,((IF($G135-MAX($F135,([1]Arbejdstider!$C$84/24))+($G135&lt;$F135)&lt;0,0,$G135-MAX($F135,([1]Arbejdstider!$C$84/24))+($G135&lt;$F135)))*24)-((IF(($G135-MAX($F135,([1]Arbejdstider!$D$84/24))+($G135&lt;$F135))&lt;0,0,($G135-MAX($F135,([1]Arbejdstider!$D$84/24))+($G135&lt;$F135)))))*24)</f>
        <v>8.2499999999999982</v>
      </c>
      <c r="AY135" s="120">
        <f>IF(OR($F135="",$G135=""),0,((IF($G135-MAX($F135,([1]Arbejdstider!$C$85/24))+($G135&lt;$F135)&lt;0,0,$G135-MAX($F135,([1]Arbejdstider!$C$85/24))+($G135&lt;$F135)))*24)-((IF(($G135-MAX($F135,([1]Arbejdstider!$D$85/24))+($G135&lt;$F135))&lt;0,0,($G135-MAX($F135,([1]Arbejdstider!$D$85/24))+($G135&lt;$F135)))))*24)-IF(OR($AR135="",$AS135=""),0,((IF($AS135-MAX($AR135,([1]Arbejdstider!$C$85/24))+($AS135&lt;$AR135)&lt;0,0,$AS135-MAX($AR135,([1]Arbejdstider!$C$85/24))+($AS135&lt;$AR135)))*24)-((IF(($AS135-MAX($AR135,([1]Arbejdstider!$D$85/24))+($AS135&lt;$AR135))&lt;0,0,($AS135-MAX($AR135,([1]Arbejdstider!$D$85/24))+($AS135&lt;$AR135)))))*24)</f>
        <v>0</v>
      </c>
      <c r="AZ135" s="120">
        <f>IFERROR(CEILING(IF(E135="","",IF(OR($F135=0,$G135=0),0,($G135&lt;=$F135)*(1-([1]Arbejdstider!$C$86/24)+([1]Arbejdstider!$D$86/24))*24+(MIN(([1]Arbejdstider!$D$86/24),$G135)-MIN(([1]Arbejdstider!$D$86/24),$F135)+MAX(([1]Arbejdstider!$C$86/24),$G135)-MAX(([1]Arbejdstider!$C$86/24),$F135))*24)-IF(OR($AR135=0,$AS135=0),0,($AS135&lt;=$AR135)*(1-([1]Arbejdstider!$C$86/24)+([1]Arbejdstider!$D$86/24))*24+(MIN(([1]Arbejdstider!$D$86/24),$AS135)-MIN(([1]Arbejdstider!$D$86/24),$AR135)+MAX(([1]Arbejdstider!$C$86/24),$AS135)-MAX(([1]Arbejdstider!$C$86/24),$AR135))*24)+IF(OR($H135=0,$I135=0),0,($I135&lt;=$H135)*(1-([1]Arbejdstider!$C$86/24)+([1]Arbejdstider!$D$86/24))*24+(MIN(([1]Arbejdstider!$D$86/24),$I135)-MIN(([1]Arbejdstider!$D$86/24),$H135)+MAX(([1]Arbejdstider!$C$86/24),$G135)-MAX(([1]Arbejdstider!$C$86/24),$H135))*24)),0.5),"")</f>
        <v>0</v>
      </c>
      <c r="BA135" s="122">
        <f t="shared" ref="BA135:BA198" si="37">+IF((OR(X135="",Y135="")),0,IF((Y135&lt;X135),((Y135-X135)*24)+24,(Y135-X135)*24))</f>
        <v>0</v>
      </c>
      <c r="BB135" s="122">
        <f t="shared" ref="BB135:BB198" si="38">+IF((OR(R135="",S135="")),0,IF((S135&lt;R135),((S135-R135)*24)+24,(S135-R135)*24))</f>
        <v>0</v>
      </c>
      <c r="BC135" s="122">
        <f t="shared" ref="BC135:BC198" si="39">+IF((OR(T135="",U135="")),0,IF((U135&lt;T135),((U135-T135)*24)+24,(U135-T135)*24))</f>
        <v>0</v>
      </c>
      <c r="BD135" s="123"/>
      <c r="BE135" s="124"/>
      <c r="BF135" s="122">
        <f t="shared" ref="BF135:BF193" si="40">IFERROR(CEILING(IF((OR(Z135="",AA135="")),0,IF((AA135&lt;Z135),((AA135-Z135)*24)+24,(AA135-Z135)*24)),0.5),"")</f>
        <v>0</v>
      </c>
      <c r="BG135" s="120">
        <f t="shared" si="31"/>
        <v>0</v>
      </c>
      <c r="BH135" s="120">
        <f t="shared" ref="BH135:BH198" si="41">IF((OR(N135="",O135="")),0,IF((O135&lt;N135),((O135-N135)*24)+24,(O135-N135)*24))</f>
        <v>0</v>
      </c>
      <c r="BI135" s="121">
        <f t="shared" ref="BI135:BI198" si="42">IFERROR(CEILING(IF((OR(P135="",Q135="")),0,IF((Q135&lt;P135),((Q135-P135)*24)+24,(Q135-P135)*24)),0.5),"")</f>
        <v>0</v>
      </c>
      <c r="BJ135" s="120">
        <f t="shared" ref="BJ135:BJ198" si="43">IF((OR(J135="",K135="")),0,IF((K135&lt;J135),((K135-J135)*24)+24,(K135-J135)*24))</f>
        <v>0</v>
      </c>
      <c r="BK135" s="120">
        <f t="shared" si="35"/>
        <v>0</v>
      </c>
      <c r="BL135" s="121">
        <f t="shared" si="32"/>
        <v>0</v>
      </c>
      <c r="BM135" s="121">
        <f t="shared" ref="BM135:BM198" si="44">IF((OR(AR135="",AS135="")),0,IF((AS135&lt;AR135),((AS135-AR135)*24)+24,(AS135-AR135)*24))</f>
        <v>0</v>
      </c>
      <c r="BN135" s="121"/>
      <c r="BO135" s="148"/>
      <c r="BP135" s="149">
        <f>IF(OR(F135=0,G135=0),0,IF(AND(WEEKDAY(C135,2)=5,G135&lt;F135,G135&gt;(6/24)),(G135-MAX(F135,(6/24))+(F135&gt;G135))*24-7,IF(WEEKDAY(C135,2)=6,(G135-MAX(F135,(6/24))+(F135&gt;G135))*24,IF(WEEKDAY(C135,2)=7,IF(F135&gt;G135,([1]Arbejdstider!H$87-F135)*24,IF(F135&lt;G135,(G135-F135)*24)),0))))</f>
        <v>0</v>
      </c>
      <c r="BQ135" s="149">
        <f>IF(OR(H135=0,I135=0),0,IF(AND(WEEKDAY(C135,2)=5,I135&lt;H135,I135&gt;(6/24)),(I135-MAX(H135,(6/24))+(H135&gt;I135))*24-7,IF(WEEKDAY(C135,2)=6,(I135-MAX(H135,(6/24))+(H135&gt;I135))*24,IF(WEEKDAY(C135,2)=7,IF(H135&gt;I135,([1]Arbejdstider!H$87-H135)*24,IF(H135&lt;I135,(I135-H135)*24)),""))))</f>
        <v>0</v>
      </c>
      <c r="BR135" s="149"/>
      <c r="BS135" s="149"/>
      <c r="BT135" s="150"/>
      <c r="BU135" s="128">
        <f t="shared" ref="BU135:BU198" si="45">B135</f>
        <v>0</v>
      </c>
      <c r="BV135" s="129" t="str">
        <f t="shared" ref="BV135:BV198" si="46">D135</f>
        <v>Torsdag</v>
      </c>
      <c r="CF135" s="152"/>
      <c r="CG135" s="152"/>
      <c r="CP135" s="153"/>
    </row>
    <row r="136" spans="2:94" s="151" customFormat="1" x14ac:dyDescent="0.2">
      <c r="B136" s="145"/>
      <c r="C136" s="146">
        <f t="shared" si="33"/>
        <v>43567</v>
      </c>
      <c r="D136" s="146" t="str">
        <f t="shared" si="34"/>
        <v>Fredag</v>
      </c>
      <c r="E136" s="147" t="s">
        <v>50</v>
      </c>
      <c r="F136" s="109">
        <f>IF(OR(E136=""),"",VLOOKUP(E136,[1]Arbejdstider!$B$4:$AE$78,2,))</f>
        <v>0.29166666666666669</v>
      </c>
      <c r="G136" s="109">
        <f>IF(OR(E136=""),"",VLOOKUP(E136,[1]Arbejdstider!$B$4:$AE$78,3,))</f>
        <v>0.625</v>
      </c>
      <c r="H136" s="109">
        <f>IF(OR(E136=""),"",VLOOKUP(E136,[1]Arbejdstider!$B$4:$AE$78,4,))</f>
        <v>0.95833333333333337</v>
      </c>
      <c r="I136" s="109">
        <f>IF(OR(E136=""),"",VLOOKUP(E136,[1]Arbejdstider!$B$4:$AE$78,5,))</f>
        <v>0.30208333333333331</v>
      </c>
      <c r="J136" s="110">
        <f>IF(OR(E136=""),"",VLOOKUP(E136,[1]Arbejdstider!$B$4:$AE$78,6,))</f>
        <v>0</v>
      </c>
      <c r="K136" s="110">
        <f>IF(OR(E136=""),"",VLOOKUP(E136,[1]Arbejdstider!$B$4:$AE$78,7,))</f>
        <v>0</v>
      </c>
      <c r="L136" s="111">
        <f>IF(OR(E136=""),"",VLOOKUP(E136,[1]Arbejdstider!$B$3:$AE$78,10,))</f>
        <v>0</v>
      </c>
      <c r="M136" s="111">
        <f>IF(OR(E136=""),"",VLOOKUP(E136,[1]Arbejdstider!$B$4:$AE$78,11,))</f>
        <v>0</v>
      </c>
      <c r="N136" s="109">
        <f>IF(OR(E136=""),"",VLOOKUP(E136,[1]Arbejdstider!$B$4:$AE$78,14,))</f>
        <v>0</v>
      </c>
      <c r="O136" s="109">
        <f>IF(OR(E136=""),"",VLOOKUP(E136,[1]Arbejdstider!$B$4:$AE$78,15,))</f>
        <v>0</v>
      </c>
      <c r="P136" s="109">
        <f>IF(OR(E136=""),"",VLOOKUP(E136,[1]Arbejdstider!$B$4:$AE$78,12,))</f>
        <v>0</v>
      </c>
      <c r="Q136" s="109">
        <f>IF(OR(E136=""),"",VLOOKUP(E136,[1]Arbejdstider!$B$4:$AE$78,13,))</f>
        <v>0</v>
      </c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>
        <f>IF(OR(E136=""),"",VLOOKUP(E136,[1]Arbejdstider!$B$4:$AE$78,16,))</f>
        <v>0</v>
      </c>
      <c r="AC136" s="112">
        <f>IF(OR(E136=""),"",VLOOKUP(E136,[1]Arbejdstider!$B$4:$AE$78,17,))</f>
        <v>0</v>
      </c>
      <c r="AD136" s="112">
        <f>IF(OR(E136=""),"",VLOOKUP(E136,[1]Arbejdstider!$B$4:$AE$78,18,))</f>
        <v>0</v>
      </c>
      <c r="AE136" s="112">
        <f>IF(OR(E136=""),"",VLOOKUP(E136,[1]Arbejdstider!$B$4:$AE$78,19,))</f>
        <v>0</v>
      </c>
      <c r="AF136" s="113">
        <f>IF(OR(E136=""),"",VLOOKUP(E136,[1]Arbejdstider!$B$4:$AE$78,20,))</f>
        <v>1</v>
      </c>
      <c r="AG136" s="109">
        <f>IF(OR(E136=""),"",VLOOKUP(E136,[1]Arbejdstider!$B$4:$AE$78,21,))</f>
        <v>0.29166666666666669</v>
      </c>
      <c r="AH136" s="109">
        <f>IF(OR(E136=""),"",VLOOKUP(E136,[1]Arbejdstider!$B$4:$AE$78,22,))</f>
        <v>0.625</v>
      </c>
      <c r="AI136" s="109">
        <f>IF(OR(E136=""),"",VLOOKUP(E136,[1]Arbejdstider!$B$4:$AE$78,23,))</f>
        <v>0.95833333333333337</v>
      </c>
      <c r="AJ136" s="114">
        <f>IF(OR(E136=""),"",VLOOKUP(E136,[1]Arbejdstider!$B$4:$AE$78,20,))</f>
        <v>1</v>
      </c>
      <c r="AK136" s="110">
        <f>IF(OR(E136=""),"",VLOOKUP(E136,[1]Arbejdstider!$B$4:$AE$78,21,))</f>
        <v>0.29166666666666669</v>
      </c>
      <c r="AL136" s="115"/>
      <c r="AM136" s="115"/>
      <c r="AN136" s="115"/>
      <c r="AO136" s="115"/>
      <c r="AP136" s="115"/>
      <c r="AQ136" s="115"/>
      <c r="AR136" s="116"/>
      <c r="AS136" s="117"/>
      <c r="AT136" s="118">
        <f>IF(OR(E136=""),"",VLOOKUP(E136,[1]Arbejdstider!$B$4:$AE$78,24,))</f>
        <v>0.29166666666666674</v>
      </c>
      <c r="AU136" s="113">
        <f>IF(OR(E136=""),"",VLOOKUP(E136,[1]Arbejdstider!$B$4:$AE$78,22,))</f>
        <v>0.625</v>
      </c>
      <c r="AV136" s="113">
        <f>IF(OR(E136=""),"",VLOOKUP(E136,[1]Arbejdstider!$B$4:$AE$78,23,))</f>
        <v>0.95833333333333337</v>
      </c>
      <c r="AW136" s="119">
        <f t="shared" si="36"/>
        <v>0.67708333333333337</v>
      </c>
      <c r="AX136" s="120">
        <f>IF(OR($F136="",$G136=""),0,((IF($G136-MAX($F136,([1]Arbejdstider!$C$84/24))+($G136&lt;$F136)&lt;0,0,$G136-MAX($F136,([1]Arbejdstider!$C$84/24))+($G136&lt;$F136)))*24)-((IF(($G136-MAX($F136,([1]Arbejdstider!$D$84/24))+($G136&lt;$F136))&lt;0,0,($G136-MAX($F136,([1]Arbejdstider!$D$84/24))+($G136&lt;$F136)))))*24)</f>
        <v>8</v>
      </c>
      <c r="AY136" s="120">
        <f>IF(OR($F136="",$G136=""),0,((IF($G136-MAX($F136,([1]Arbejdstider!$C$85/24))+($G136&lt;$F136)&lt;0,0,$G136-MAX($F136,([1]Arbejdstider!$C$85/24))+($G136&lt;$F136)))*24)-((IF(($G136-MAX($F136,([1]Arbejdstider!$D$85/24))+($G136&lt;$F136))&lt;0,0,($G136-MAX($F136,([1]Arbejdstider!$D$85/24))+($G136&lt;$F136)))))*24)-IF(OR($AR136="",$AS136=""),0,((IF($AS136-MAX($AR136,([1]Arbejdstider!$C$85/24))+($AS136&lt;$AR136)&lt;0,0,$AS136-MAX($AR136,([1]Arbejdstider!$C$85/24))+($AS136&lt;$AR136)))*24)-((IF(($AS136-MAX($AR136,([1]Arbejdstider!$D$85/24))+($AS136&lt;$AR136))&lt;0,0,($AS136-MAX($AR136,([1]Arbejdstider!$D$85/24))+($AS136&lt;$AR136)))))*24)</f>
        <v>0</v>
      </c>
      <c r="AZ136" s="120">
        <f>IFERROR(CEILING(IF(E136="","",IF(OR($F136=0,$G136=0),0,($G136&lt;=$F136)*(1-([1]Arbejdstider!$C$86/24)+([1]Arbejdstider!$D$86/24))*24+(MIN(([1]Arbejdstider!$D$86/24),$G136)-MIN(([1]Arbejdstider!$D$86/24),$F136)+MAX(([1]Arbejdstider!$C$86/24),$G136)-MAX(([1]Arbejdstider!$C$86/24),$F136))*24)-IF(OR($AR136=0,$AS136=0),0,($AS136&lt;=$AR136)*(1-([1]Arbejdstider!$C$86/24)+([1]Arbejdstider!$D$86/24))*24+(MIN(([1]Arbejdstider!$D$86/24),$AS136)-MIN(([1]Arbejdstider!$D$86/24),$AR136)+MAX(([1]Arbejdstider!$C$86/24),$AS136)-MAX(([1]Arbejdstider!$C$86/24),$AR136))*24)+IF(OR($H136=0,$I136=0),0,($I136&lt;=$H136)*(1-([1]Arbejdstider!$C$86/24)+([1]Arbejdstider!$D$86/24))*24+(MIN(([1]Arbejdstider!$D$86/24),$I136)-MIN(([1]Arbejdstider!$D$86/24),$H136)+MAX(([1]Arbejdstider!$C$86/24),$G136)-MAX(([1]Arbejdstider!$C$86/24),$H136))*24)),0.5),"")</f>
        <v>7</v>
      </c>
      <c r="BA136" s="122">
        <f t="shared" si="37"/>
        <v>0</v>
      </c>
      <c r="BB136" s="122">
        <f t="shared" si="38"/>
        <v>0</v>
      </c>
      <c r="BC136" s="122">
        <f t="shared" si="39"/>
        <v>0</v>
      </c>
      <c r="BD136" s="123"/>
      <c r="BE136" s="124"/>
      <c r="BF136" s="122">
        <f t="shared" si="40"/>
        <v>0</v>
      </c>
      <c r="BG136" s="120">
        <f t="shared" ref="BG136:BG199" si="47">IFERROR(CEILING(BP136+BQ136,0.5),"")</f>
        <v>1.5</v>
      </c>
      <c r="BH136" s="120">
        <f t="shared" si="41"/>
        <v>0</v>
      </c>
      <c r="BI136" s="121">
        <f t="shared" si="42"/>
        <v>0</v>
      </c>
      <c r="BJ136" s="120">
        <f t="shared" si="43"/>
        <v>0</v>
      </c>
      <c r="BK136" s="120">
        <f t="shared" si="35"/>
        <v>0</v>
      </c>
      <c r="BL136" s="121">
        <f t="shared" ref="BL136:BL199" si="48">ROUND(IF((OR(AB136="",AC136="")),0,IF((AC136&lt;AB136),((AC136-AB136)*24)+24,(AC136-AB136)*24))+IF((OR(AD136="",AE136="")),0,IF((AE136&lt;AD136),((AE136-AD136)*24)+24,(AE136-AD136)*24)),24)</f>
        <v>0</v>
      </c>
      <c r="BM136" s="121">
        <f t="shared" si="44"/>
        <v>0</v>
      </c>
      <c r="BN136" s="121"/>
      <c r="BO136" s="148"/>
      <c r="BP136" s="149">
        <f>IF(OR(F136=0,G136=0),0,IF(AND(WEEKDAY(C136,2)=5,G136&lt;F136,G136&gt;(6/24)),(G136-MAX(F136,(6/24))+(F136&gt;G136))*24-7,IF(WEEKDAY(C136,2)=6,(G136-MAX(F136,(6/24))+(F136&gt;G136))*24,IF(WEEKDAY(C136,2)=7,IF(F136&gt;G136,([1]Arbejdstider!H$87-F136)*24,IF(F136&lt;G136,(G136-F136)*24)),0))))</f>
        <v>0</v>
      </c>
      <c r="BQ136" s="149">
        <f>IF(OR(H136=0,I136=0),0,IF(AND(WEEKDAY(C136,2)=5,I136&lt;H136,I136&gt;(6/24)),(I136-MAX(H136,(6/24))+(H136&gt;I136))*24-7,IF(WEEKDAY(C136,2)=6,(I136-MAX(H136,(6/24))+(H136&gt;I136))*24,IF(WEEKDAY(C136,2)=7,IF(H136&gt;I136,([1]Arbejdstider!H$87-H136)*24,IF(H136&lt;I136,(I136-H136)*24)),""))))</f>
        <v>1.25</v>
      </c>
      <c r="BR136" s="149"/>
      <c r="BS136" s="149"/>
      <c r="BT136" s="150"/>
      <c r="BU136" s="128">
        <f t="shared" si="45"/>
        <v>0</v>
      </c>
      <c r="BV136" s="129" t="str">
        <f t="shared" si="46"/>
        <v>Fredag</v>
      </c>
      <c r="CF136" s="152"/>
      <c r="CG136" s="152"/>
      <c r="CP136" s="153"/>
    </row>
    <row r="137" spans="2:94" s="151" customFormat="1" x14ac:dyDescent="0.2">
      <c r="B137" s="145"/>
      <c r="C137" s="146">
        <f t="shared" ref="C137:C200" si="49">C136+1</f>
        <v>43568</v>
      </c>
      <c r="D137" s="146" t="str">
        <f t="shared" ref="D137:D200" si="50">PROPER(TEXT(C137,"dddd"))</f>
        <v>Lørdag</v>
      </c>
      <c r="E137" s="147" t="s">
        <v>49</v>
      </c>
      <c r="F137" s="109">
        <f>IF(OR(E137=""),"",VLOOKUP(E137,[1]Arbejdstider!$B$4:$AE$78,2,))</f>
        <v>0</v>
      </c>
      <c r="G137" s="109">
        <f>IF(OR(E137=""),"",VLOOKUP(E137,[1]Arbejdstider!$B$4:$AE$78,3,))</f>
        <v>0</v>
      </c>
      <c r="H137" s="109">
        <f>IF(OR(E137=""),"",VLOOKUP(E137,[1]Arbejdstider!$B$4:$AE$78,4,))</f>
        <v>0</v>
      </c>
      <c r="I137" s="109">
        <f>IF(OR(E137=""),"",VLOOKUP(E137,[1]Arbejdstider!$B$4:$AE$78,5,))</f>
        <v>0</v>
      </c>
      <c r="J137" s="110">
        <f>IF(OR(E137=""),"",VLOOKUP(E137,[1]Arbejdstider!$B$4:$AE$78,6,))</f>
        <v>0</v>
      </c>
      <c r="K137" s="110">
        <f>IF(OR(E137=""),"",VLOOKUP(E137,[1]Arbejdstider!$B$4:$AE$78,7,))</f>
        <v>0</v>
      </c>
      <c r="L137" s="111">
        <f>IF(OR(E137=""),"",VLOOKUP(E137,[1]Arbejdstider!$B$3:$AE$78,10,))</f>
        <v>0</v>
      </c>
      <c r="M137" s="111">
        <f>IF(OR(E137=""),"",VLOOKUP(E137,[1]Arbejdstider!$B$4:$AE$78,11,))</f>
        <v>0</v>
      </c>
      <c r="N137" s="109">
        <f>IF(OR(E137=""),"",VLOOKUP(E137,[1]Arbejdstider!$B$4:$AE$78,14,))</f>
        <v>0</v>
      </c>
      <c r="O137" s="109">
        <f>IF(OR(E137=""),"",VLOOKUP(E137,[1]Arbejdstider!$B$4:$AE$78,15,))</f>
        <v>0</v>
      </c>
      <c r="P137" s="109">
        <f>IF(OR(E137=""),"",VLOOKUP(E137,[1]Arbejdstider!$B$4:$AE$78,12,))</f>
        <v>0</v>
      </c>
      <c r="Q137" s="109">
        <f>IF(OR(E137=""),"",VLOOKUP(E137,[1]Arbejdstider!$B$4:$AE$78,13,))</f>
        <v>0</v>
      </c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>
        <f>IF(OR(E137=""),"",VLOOKUP(E137,[1]Arbejdstider!$B$4:$AE$78,16,))</f>
        <v>0</v>
      </c>
      <c r="AC137" s="112">
        <f>IF(OR(E137=""),"",VLOOKUP(E137,[1]Arbejdstider!$B$4:$AE$78,17,))</f>
        <v>0</v>
      </c>
      <c r="AD137" s="112">
        <f>IF(OR(E137=""),"",VLOOKUP(E137,[1]Arbejdstider!$B$4:$AE$78,18,))</f>
        <v>0</v>
      </c>
      <c r="AE137" s="112">
        <f>IF(OR(E137=""),"",VLOOKUP(E137,[1]Arbejdstider!$B$4:$AE$78,19,))</f>
        <v>0</v>
      </c>
      <c r="AF137" s="113">
        <f>IF(OR(E137=""),"",VLOOKUP(E137,[1]Arbejdstider!$B$4:$AE$78,20,))</f>
        <v>0.30208333333333331</v>
      </c>
      <c r="AG137" s="109">
        <f>IF(OR(E137=""),"",VLOOKUP(E137,[1]Arbejdstider!$B$4:$AE$78,21,))</f>
        <v>0.55208333333333337</v>
      </c>
      <c r="AH137" s="109">
        <f>IF(OR(E137=""),"",VLOOKUP(E137,[1]Arbejdstider!$B$4:$AE$78,22,))</f>
        <v>0.55208333333333337</v>
      </c>
      <c r="AI137" s="109">
        <f>IF(OR(E137=""),"",VLOOKUP(E137,[1]Arbejdstider!$B$4:$AE$78,23,))</f>
        <v>1</v>
      </c>
      <c r="AJ137" s="114">
        <f>IF(OR(E137=""),"",VLOOKUP(E137,[1]Arbejdstider!$B$4:$AE$78,20,))</f>
        <v>0.30208333333333331</v>
      </c>
      <c r="AK137" s="110">
        <f>IF(OR(E137=""),"",VLOOKUP(E137,[1]Arbejdstider!$B$4:$AE$78,21,))</f>
        <v>0.55208333333333337</v>
      </c>
      <c r="AL137" s="115"/>
      <c r="AM137" s="115"/>
      <c r="AN137" s="115"/>
      <c r="AO137" s="115"/>
      <c r="AP137" s="115"/>
      <c r="AQ137" s="115"/>
      <c r="AR137" s="116"/>
      <c r="AS137" s="117"/>
      <c r="AT137" s="118">
        <f>IF(OR(E137=""),"",VLOOKUP(E137,[1]Arbejdstider!$B$4:$AE$78,24,))</f>
        <v>0.25000000000000006</v>
      </c>
      <c r="AU137" s="113">
        <f>IF(OR(E137=""),"",VLOOKUP(E137,[1]Arbejdstider!$B$4:$AE$78,22,))</f>
        <v>0.55208333333333337</v>
      </c>
      <c r="AV137" s="113">
        <f>IF(OR(E137=""),"",VLOOKUP(E137,[1]Arbejdstider!$B$4:$AE$78,23,))</f>
        <v>1</v>
      </c>
      <c r="AW137" s="119">
        <f t="shared" si="36"/>
        <v>0</v>
      </c>
      <c r="AX137" s="120">
        <f>IF(OR($F137="",$G137=""),0,((IF($G137-MAX($F137,([1]Arbejdstider!$C$84/24))+($G137&lt;$F137)&lt;0,0,$G137-MAX($F137,([1]Arbejdstider!$C$84/24))+($G137&lt;$F137)))*24)-((IF(($G137-MAX($F137,([1]Arbejdstider!$D$84/24))+($G137&lt;$F137))&lt;0,0,($G137-MAX($F137,([1]Arbejdstider!$D$84/24))+($G137&lt;$F137)))))*24)</f>
        <v>0</v>
      </c>
      <c r="AY137" s="120">
        <f>IF(OR($F137="",$G137=""),0,((IF($G137-MAX($F137,([1]Arbejdstider!$C$85/24))+($G137&lt;$F137)&lt;0,0,$G137-MAX($F137,([1]Arbejdstider!$C$85/24))+($G137&lt;$F137)))*24)-((IF(($G137-MAX($F137,([1]Arbejdstider!$D$85/24))+($G137&lt;$F137))&lt;0,0,($G137-MAX($F137,([1]Arbejdstider!$D$85/24))+($G137&lt;$F137)))))*24)-IF(OR($AR137="",$AS137=""),0,((IF($AS137-MAX($AR137,([1]Arbejdstider!$C$85/24))+($AS137&lt;$AR137)&lt;0,0,$AS137-MAX($AR137,([1]Arbejdstider!$C$85/24))+($AS137&lt;$AR137)))*24)-((IF(($AS137-MAX($AR137,([1]Arbejdstider!$D$85/24))+($AS137&lt;$AR137))&lt;0,0,($AS137-MAX($AR137,([1]Arbejdstider!$D$85/24))+($AS137&lt;$AR137)))))*24)</f>
        <v>0</v>
      </c>
      <c r="AZ137" s="120">
        <f>IFERROR(CEILING(IF(E137="","",IF(OR($F137=0,$G137=0),0,($G137&lt;=$F137)*(1-([1]Arbejdstider!$C$86/24)+([1]Arbejdstider!$D$86/24))*24+(MIN(([1]Arbejdstider!$D$86/24),$G137)-MIN(([1]Arbejdstider!$D$86/24),$F137)+MAX(([1]Arbejdstider!$C$86/24),$G137)-MAX(([1]Arbejdstider!$C$86/24),$F137))*24)-IF(OR($AR137=0,$AS137=0),0,($AS137&lt;=$AR137)*(1-([1]Arbejdstider!$C$86/24)+([1]Arbejdstider!$D$86/24))*24+(MIN(([1]Arbejdstider!$D$86/24),$AS137)-MIN(([1]Arbejdstider!$D$86/24),$AR137)+MAX(([1]Arbejdstider!$C$86/24),$AS137)-MAX(([1]Arbejdstider!$C$86/24),$AR137))*24)+IF(OR($H137=0,$I137=0),0,($I137&lt;=$H137)*(1-([1]Arbejdstider!$C$86/24)+([1]Arbejdstider!$D$86/24))*24+(MIN(([1]Arbejdstider!$D$86/24),$I137)-MIN(([1]Arbejdstider!$D$86/24),$H137)+MAX(([1]Arbejdstider!$C$86/24),$G137)-MAX(([1]Arbejdstider!$C$86/24),$H137))*24)),0.5),"")</f>
        <v>0</v>
      </c>
      <c r="BA137" s="122">
        <f t="shared" si="37"/>
        <v>0</v>
      </c>
      <c r="BB137" s="122">
        <f t="shared" si="38"/>
        <v>0</v>
      </c>
      <c r="BC137" s="122">
        <f t="shared" si="39"/>
        <v>0</v>
      </c>
      <c r="BD137" s="123"/>
      <c r="BE137" s="124"/>
      <c r="BF137" s="122">
        <f t="shared" si="40"/>
        <v>0</v>
      </c>
      <c r="BG137" s="120">
        <f t="shared" si="47"/>
        <v>0</v>
      </c>
      <c r="BH137" s="120">
        <f t="shared" si="41"/>
        <v>0</v>
      </c>
      <c r="BI137" s="121">
        <f t="shared" si="42"/>
        <v>0</v>
      </c>
      <c r="BJ137" s="120">
        <f t="shared" si="43"/>
        <v>0</v>
      </c>
      <c r="BK137" s="120">
        <f t="shared" si="35"/>
        <v>0</v>
      </c>
      <c r="BL137" s="121">
        <f t="shared" si="48"/>
        <v>0</v>
      </c>
      <c r="BM137" s="121">
        <f t="shared" si="44"/>
        <v>0</v>
      </c>
      <c r="BN137" s="121"/>
      <c r="BO137" s="148"/>
      <c r="BP137" s="149">
        <f>IF(OR(F137=0,G137=0),0,IF(AND(WEEKDAY(C137,2)=5,G137&lt;F137,G137&gt;(6/24)),(G137-MAX(F137,(6/24))+(F137&gt;G137))*24-7,IF(WEEKDAY(C137,2)=6,(G137-MAX(F137,(6/24))+(F137&gt;G137))*24,IF(WEEKDAY(C137,2)=7,IF(F137&gt;G137,([1]Arbejdstider!H$87-F137)*24,IF(F137&lt;G137,(G137-F137)*24)),0))))</f>
        <v>0</v>
      </c>
      <c r="BQ137" s="149">
        <f>IF(OR(H137=0,I137=0),0,IF(AND(WEEKDAY(C137,2)=5,I137&lt;H137,I137&gt;(6/24)),(I137-MAX(H137,(6/24))+(H137&gt;I137))*24-7,IF(WEEKDAY(C137,2)=6,(I137-MAX(H137,(6/24))+(H137&gt;I137))*24,IF(WEEKDAY(C137,2)=7,IF(H137&gt;I137,([1]Arbejdstider!H$87-H137)*24,IF(H137&lt;I137,(I137-H137)*24)),""))))</f>
        <v>0</v>
      </c>
      <c r="BR137" s="149"/>
      <c r="BS137" s="149"/>
      <c r="BT137" s="150"/>
      <c r="BU137" s="128">
        <f t="shared" si="45"/>
        <v>0</v>
      </c>
      <c r="BV137" s="129" t="str">
        <f t="shared" si="46"/>
        <v>Lørdag</v>
      </c>
      <c r="CF137" s="152"/>
      <c r="CG137" s="152"/>
      <c r="CP137" s="153"/>
    </row>
    <row r="138" spans="2:94" s="151" customFormat="1" x14ac:dyDescent="0.2">
      <c r="B138" s="145"/>
      <c r="C138" s="146">
        <f t="shared" si="49"/>
        <v>43569</v>
      </c>
      <c r="D138" s="146" t="str">
        <f t="shared" si="50"/>
        <v>Søndag</v>
      </c>
      <c r="E138" s="147" t="s">
        <v>46</v>
      </c>
      <c r="F138" s="109">
        <f>IF(OR(E138=""),"",VLOOKUP(E138,[1]Arbejdstider!$B$4:$AE$78,2,))</f>
        <v>0</v>
      </c>
      <c r="G138" s="109">
        <f>IF(OR(E138=""),"",VLOOKUP(E138,[1]Arbejdstider!$B$4:$AE$78,3,))</f>
        <v>0</v>
      </c>
      <c r="H138" s="109">
        <f>IF(OR(E138=""),"",VLOOKUP(E138,[1]Arbejdstider!$B$4:$AE$78,4,))</f>
        <v>0</v>
      </c>
      <c r="I138" s="109">
        <f>IF(OR(E138=""),"",VLOOKUP(E138,[1]Arbejdstider!$B$4:$AE$78,5,))</f>
        <v>0</v>
      </c>
      <c r="J138" s="110">
        <f>IF(OR(E138=""),"",VLOOKUP(E138,[1]Arbejdstider!$B$4:$AE$78,6,))</f>
        <v>0</v>
      </c>
      <c r="K138" s="110">
        <f>IF(OR(E138=""),"",VLOOKUP(E138,[1]Arbejdstider!$B$4:$AE$78,7,))</f>
        <v>0</v>
      </c>
      <c r="L138" s="111">
        <f>IF(OR(E138=""),"",VLOOKUP(E138,[1]Arbejdstider!$B$3:$AE$78,10,))</f>
        <v>0</v>
      </c>
      <c r="M138" s="111">
        <f>IF(OR(E138=""),"",VLOOKUP(E138,[1]Arbejdstider!$B$4:$AE$78,11,))</f>
        <v>0</v>
      </c>
      <c r="N138" s="109">
        <f>IF(OR(E138=""),"",VLOOKUP(E138,[1]Arbejdstider!$B$4:$AE$78,14,))</f>
        <v>0</v>
      </c>
      <c r="O138" s="109">
        <f>IF(OR(E138=""),"",VLOOKUP(E138,[1]Arbejdstider!$B$4:$AE$78,15,))</f>
        <v>0</v>
      </c>
      <c r="P138" s="109">
        <f>IF(OR(E138=""),"",VLOOKUP(E138,[1]Arbejdstider!$B$4:$AE$78,12,))</f>
        <v>0</v>
      </c>
      <c r="Q138" s="109">
        <f>IF(OR(E138=""),"",VLOOKUP(E138,[1]Arbejdstider!$B$4:$AE$78,13,))</f>
        <v>0</v>
      </c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>
        <f>IF(OR(E138=""),"",VLOOKUP(E138,[1]Arbejdstider!$B$4:$AE$78,16,))</f>
        <v>0</v>
      </c>
      <c r="AC138" s="112">
        <f>IF(OR(E138=""),"",VLOOKUP(E138,[1]Arbejdstider!$B$4:$AE$78,17,))</f>
        <v>0</v>
      </c>
      <c r="AD138" s="112">
        <f>IF(OR(E138=""),"",VLOOKUP(E138,[1]Arbejdstider!$B$4:$AE$78,18,))</f>
        <v>0</v>
      </c>
      <c r="AE138" s="112">
        <f>IF(OR(E138=""),"",VLOOKUP(E138,[1]Arbejdstider!$B$4:$AE$78,19,))</f>
        <v>0</v>
      </c>
      <c r="AF138" s="113">
        <f>IF(OR(E138=""),"",VLOOKUP(E138,[1]Arbejdstider!$B$4:$AE$78,20,))</f>
        <v>1</v>
      </c>
      <c r="AG138" s="109">
        <f>IF(OR(E138=""),"",VLOOKUP(E138,[1]Arbejdstider!$B$4:$AE$78,21,))</f>
        <v>1</v>
      </c>
      <c r="AH138" s="109">
        <f>IF(OR(E138=""),"",VLOOKUP(E138,[1]Arbejdstider!$B$4:$AE$78,22,))</f>
        <v>0</v>
      </c>
      <c r="AI138" s="109">
        <f>IF(OR(E138=""),"",VLOOKUP(E138,[1]Arbejdstider!$B$4:$AE$78,23,))</f>
        <v>0</v>
      </c>
      <c r="AJ138" s="114">
        <f>IF(OR(E138=""),"",VLOOKUP(E138,[1]Arbejdstider!$B$4:$AE$78,20,))</f>
        <v>1</v>
      </c>
      <c r="AK138" s="110">
        <f>IF(OR(E138=""),"",VLOOKUP(E138,[1]Arbejdstider!$B$4:$AE$78,21,))</f>
        <v>1</v>
      </c>
      <c r="AL138" s="115"/>
      <c r="AM138" s="115"/>
      <c r="AN138" s="115"/>
      <c r="AO138" s="115"/>
      <c r="AP138" s="115"/>
      <c r="AQ138" s="115"/>
      <c r="AR138" s="116"/>
      <c r="AS138" s="117"/>
      <c r="AT138" s="118">
        <f>IF(OR(E138=""),"",VLOOKUP(E138,[1]Arbejdstider!$B$4:$AE$78,24,))</f>
        <v>0</v>
      </c>
      <c r="AU138" s="113">
        <f>IF(OR(E138=""),"",VLOOKUP(E138,[1]Arbejdstider!$B$4:$AE$78,22,))</f>
        <v>0</v>
      </c>
      <c r="AV138" s="113">
        <f>IF(OR(E138=""),"",VLOOKUP(E138,[1]Arbejdstider!$B$4:$AE$78,23,))</f>
        <v>0</v>
      </c>
      <c r="AW138" s="119">
        <f t="shared" si="36"/>
        <v>0</v>
      </c>
      <c r="AX138" s="120">
        <f>IF(OR($F138="",$G138=""),0,((IF($G138-MAX($F138,([1]Arbejdstider!$C$84/24))+($G138&lt;$F138)&lt;0,0,$G138-MAX($F138,([1]Arbejdstider!$C$84/24))+($G138&lt;$F138)))*24)-((IF(($G138-MAX($F138,([1]Arbejdstider!$D$84/24))+($G138&lt;$F138))&lt;0,0,($G138-MAX($F138,([1]Arbejdstider!$D$84/24))+($G138&lt;$F138)))))*24)</f>
        <v>0</v>
      </c>
      <c r="AY138" s="120">
        <f>IF(OR($F138="",$G138=""),0,((IF($G138-MAX($F138,([1]Arbejdstider!$C$85/24))+($G138&lt;$F138)&lt;0,0,$G138-MAX($F138,([1]Arbejdstider!$C$85/24))+($G138&lt;$F138)))*24)-((IF(($G138-MAX($F138,([1]Arbejdstider!$D$85/24))+($G138&lt;$F138))&lt;0,0,($G138-MAX($F138,([1]Arbejdstider!$D$85/24))+($G138&lt;$F138)))))*24)-IF(OR($AR138="",$AS138=""),0,((IF($AS138-MAX($AR138,([1]Arbejdstider!$C$85/24))+($AS138&lt;$AR138)&lt;0,0,$AS138-MAX($AR138,([1]Arbejdstider!$C$85/24))+($AS138&lt;$AR138)))*24)-((IF(($AS138-MAX($AR138,([1]Arbejdstider!$D$85/24))+($AS138&lt;$AR138))&lt;0,0,($AS138-MAX($AR138,([1]Arbejdstider!$D$85/24))+($AS138&lt;$AR138)))))*24)</f>
        <v>0</v>
      </c>
      <c r="AZ138" s="120">
        <f>IFERROR(CEILING(IF(E138="","",IF(OR($F138=0,$G138=0),0,($G138&lt;=$F138)*(1-([1]Arbejdstider!$C$86/24)+([1]Arbejdstider!$D$86/24))*24+(MIN(([1]Arbejdstider!$D$86/24),$G138)-MIN(([1]Arbejdstider!$D$86/24),$F138)+MAX(([1]Arbejdstider!$C$86/24),$G138)-MAX(([1]Arbejdstider!$C$86/24),$F138))*24)-IF(OR($AR138=0,$AS138=0),0,($AS138&lt;=$AR138)*(1-([1]Arbejdstider!$C$86/24)+([1]Arbejdstider!$D$86/24))*24+(MIN(([1]Arbejdstider!$D$86/24),$AS138)-MIN(([1]Arbejdstider!$D$86/24),$AR138)+MAX(([1]Arbejdstider!$C$86/24),$AS138)-MAX(([1]Arbejdstider!$C$86/24),$AR138))*24)+IF(OR($H138=0,$I138=0),0,($I138&lt;=$H138)*(1-([1]Arbejdstider!$C$86/24)+([1]Arbejdstider!$D$86/24))*24+(MIN(([1]Arbejdstider!$D$86/24),$I138)-MIN(([1]Arbejdstider!$D$86/24),$H138)+MAX(([1]Arbejdstider!$C$86/24),$G138)-MAX(([1]Arbejdstider!$C$86/24),$H138))*24)),0.5),"")</f>
        <v>0</v>
      </c>
      <c r="BA138" s="122">
        <f t="shared" si="37"/>
        <v>0</v>
      </c>
      <c r="BB138" s="122">
        <f t="shared" si="38"/>
        <v>0</v>
      </c>
      <c r="BC138" s="122">
        <f t="shared" si="39"/>
        <v>0</v>
      </c>
      <c r="BD138" s="123"/>
      <c r="BE138" s="124"/>
      <c r="BF138" s="122">
        <f t="shared" si="40"/>
        <v>0</v>
      </c>
      <c r="BG138" s="120">
        <f t="shared" si="47"/>
        <v>0</v>
      </c>
      <c r="BH138" s="120">
        <f t="shared" si="41"/>
        <v>0</v>
      </c>
      <c r="BI138" s="121">
        <f t="shared" si="42"/>
        <v>0</v>
      </c>
      <c r="BJ138" s="120">
        <f t="shared" si="43"/>
        <v>0</v>
      </c>
      <c r="BK138" s="120">
        <f t="shared" si="35"/>
        <v>0</v>
      </c>
      <c r="BL138" s="121">
        <f t="shared" si="48"/>
        <v>0</v>
      </c>
      <c r="BM138" s="121">
        <f t="shared" si="44"/>
        <v>0</v>
      </c>
      <c r="BN138" s="121"/>
      <c r="BO138" s="148"/>
      <c r="BP138" s="149">
        <f>IF(OR(F138=0,G138=0),0,IF(AND(WEEKDAY(C138,2)=5,G138&lt;F138,G138&gt;(6/24)),(G138-MAX(F138,(6/24))+(F138&gt;G138))*24-7,IF(WEEKDAY(C138,2)=6,(G138-MAX(F138,(6/24))+(F138&gt;G138))*24,IF(WEEKDAY(C138,2)=7,IF(F138&gt;G138,([1]Arbejdstider!H$87-F138)*24,IF(F138&lt;G138,(G138-F138)*24)),0))))</f>
        <v>0</v>
      </c>
      <c r="BQ138" s="149">
        <f>IF(OR(H138=0,I138=0),0,IF(AND(WEEKDAY(C138,2)=5,I138&lt;H138,I138&gt;(6/24)),(I138-MAX(H138,(6/24))+(H138&gt;I138))*24-7,IF(WEEKDAY(C138,2)=6,(I138-MAX(H138,(6/24))+(H138&gt;I138))*24,IF(WEEKDAY(C138,2)=7,IF(H138&gt;I138,([1]Arbejdstider!H$87-H138)*24,IF(H138&lt;I138,(I138-H138)*24)),""))))</f>
        <v>0</v>
      </c>
      <c r="BR138" s="149"/>
      <c r="BS138" s="149"/>
      <c r="BT138" s="150"/>
      <c r="BU138" s="128">
        <f t="shared" si="45"/>
        <v>0</v>
      </c>
      <c r="BV138" s="129" t="str">
        <f t="shared" si="46"/>
        <v>Søndag</v>
      </c>
      <c r="CF138" s="152"/>
      <c r="CG138" s="152"/>
      <c r="CP138" s="153"/>
    </row>
    <row r="139" spans="2:94" s="151" customFormat="1" x14ac:dyDescent="0.2">
      <c r="B139" s="145"/>
      <c r="C139" s="146">
        <f t="shared" si="49"/>
        <v>43570</v>
      </c>
      <c r="D139" s="146" t="str">
        <f t="shared" si="50"/>
        <v>Mandag</v>
      </c>
      <c r="E139" s="147" t="s">
        <v>46</v>
      </c>
      <c r="F139" s="109">
        <f>IF(OR(E139=""),"",VLOOKUP(E139,[1]Arbejdstider!$B$4:$AE$78,2,))</f>
        <v>0</v>
      </c>
      <c r="G139" s="109">
        <f>IF(OR(E139=""),"",VLOOKUP(E139,[1]Arbejdstider!$B$4:$AE$78,3,))</f>
        <v>0</v>
      </c>
      <c r="H139" s="109">
        <f>IF(OR(E139=""),"",VLOOKUP(E139,[1]Arbejdstider!$B$4:$AE$78,4,))</f>
        <v>0</v>
      </c>
      <c r="I139" s="109">
        <f>IF(OR(E139=""),"",VLOOKUP(E139,[1]Arbejdstider!$B$4:$AE$78,5,))</f>
        <v>0</v>
      </c>
      <c r="J139" s="110">
        <f>IF(OR(E139=""),"",VLOOKUP(E139,[1]Arbejdstider!$B$4:$AE$78,6,))</f>
        <v>0</v>
      </c>
      <c r="K139" s="110">
        <f>IF(OR(E139=""),"",VLOOKUP(E139,[1]Arbejdstider!$B$4:$AE$78,7,))</f>
        <v>0</v>
      </c>
      <c r="L139" s="111">
        <f>IF(OR(E139=""),"",VLOOKUP(E139,[1]Arbejdstider!$B$3:$AE$78,10,))</f>
        <v>0</v>
      </c>
      <c r="M139" s="111">
        <f>IF(OR(E139=""),"",VLOOKUP(E139,[1]Arbejdstider!$B$4:$AE$78,11,))</f>
        <v>0</v>
      </c>
      <c r="N139" s="109">
        <f>IF(OR(E139=""),"",VLOOKUP(E139,[1]Arbejdstider!$B$4:$AE$78,14,))</f>
        <v>0</v>
      </c>
      <c r="O139" s="109">
        <f>IF(OR(E139=""),"",VLOOKUP(E139,[1]Arbejdstider!$B$4:$AE$78,15,))</f>
        <v>0</v>
      </c>
      <c r="P139" s="109">
        <f>IF(OR(E139=""),"",VLOOKUP(E139,[1]Arbejdstider!$B$4:$AE$78,12,))</f>
        <v>0</v>
      </c>
      <c r="Q139" s="109">
        <f>IF(OR(E139=""),"",VLOOKUP(E139,[1]Arbejdstider!$B$4:$AE$78,13,))</f>
        <v>0</v>
      </c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>
        <f>IF(OR(E139=""),"",VLOOKUP(E139,[1]Arbejdstider!$B$4:$AE$78,16,))</f>
        <v>0</v>
      </c>
      <c r="AC139" s="112">
        <f>IF(OR(E139=""),"",VLOOKUP(E139,[1]Arbejdstider!$B$4:$AE$78,17,))</f>
        <v>0</v>
      </c>
      <c r="AD139" s="112">
        <f>IF(OR(E139=""),"",VLOOKUP(E139,[1]Arbejdstider!$B$4:$AE$78,18,))</f>
        <v>0</v>
      </c>
      <c r="AE139" s="112">
        <f>IF(OR(E139=""),"",VLOOKUP(E139,[1]Arbejdstider!$B$4:$AE$78,19,))</f>
        <v>0</v>
      </c>
      <c r="AF139" s="113">
        <f>IF(OR(E139=""),"",VLOOKUP(E139,[1]Arbejdstider!$B$4:$AE$78,20,))</f>
        <v>1</v>
      </c>
      <c r="AG139" s="109">
        <f>IF(OR(E139=""),"",VLOOKUP(E139,[1]Arbejdstider!$B$4:$AE$78,21,))</f>
        <v>1</v>
      </c>
      <c r="AH139" s="109">
        <f>IF(OR(E139=""),"",VLOOKUP(E139,[1]Arbejdstider!$B$4:$AE$78,22,))</f>
        <v>0</v>
      </c>
      <c r="AI139" s="109">
        <f>IF(OR(E139=""),"",VLOOKUP(E139,[1]Arbejdstider!$B$4:$AE$78,23,))</f>
        <v>0</v>
      </c>
      <c r="AJ139" s="114">
        <f>IF(OR(E139=""),"",VLOOKUP(E139,[1]Arbejdstider!$B$4:$AE$78,20,))</f>
        <v>1</v>
      </c>
      <c r="AK139" s="110">
        <f>IF(OR(E139=""),"",VLOOKUP(E139,[1]Arbejdstider!$B$4:$AE$78,21,))</f>
        <v>1</v>
      </c>
      <c r="AL139" s="115"/>
      <c r="AM139" s="115"/>
      <c r="AN139" s="115"/>
      <c r="AO139" s="115"/>
      <c r="AP139" s="115"/>
      <c r="AQ139" s="115"/>
      <c r="AR139" s="116"/>
      <c r="AS139" s="117"/>
      <c r="AT139" s="118">
        <f>IF(OR(E139=""),"",VLOOKUP(E139,[1]Arbejdstider!$B$4:$AE$78,24,))</f>
        <v>0</v>
      </c>
      <c r="AU139" s="113">
        <f>IF(OR(E139=""),"",VLOOKUP(E139,[1]Arbejdstider!$B$4:$AE$78,22,))</f>
        <v>0</v>
      </c>
      <c r="AV139" s="113">
        <f>IF(OR(E139=""),"",VLOOKUP(E139,[1]Arbejdstider!$B$4:$AE$78,23,))</f>
        <v>0</v>
      </c>
      <c r="AW139" s="119">
        <f t="shared" si="36"/>
        <v>0</v>
      </c>
      <c r="AX139" s="120">
        <f>IF(OR($F139="",$G139=""),0,((IF($G139-MAX($F139,([1]Arbejdstider!$C$84/24))+($G139&lt;$F139)&lt;0,0,$G139-MAX($F139,([1]Arbejdstider!$C$84/24))+($G139&lt;$F139)))*24)-((IF(($G139-MAX($F139,([1]Arbejdstider!$D$84/24))+($G139&lt;$F139))&lt;0,0,($G139-MAX($F139,([1]Arbejdstider!$D$84/24))+($G139&lt;$F139)))))*24)</f>
        <v>0</v>
      </c>
      <c r="AY139" s="120">
        <f>IF(OR($F139="",$G139=""),0,((IF($G139-MAX($F139,([1]Arbejdstider!$C$85/24))+($G139&lt;$F139)&lt;0,0,$G139-MAX($F139,([1]Arbejdstider!$C$85/24))+($G139&lt;$F139)))*24)-((IF(($G139-MAX($F139,([1]Arbejdstider!$D$85/24))+($G139&lt;$F139))&lt;0,0,($G139-MAX($F139,([1]Arbejdstider!$D$85/24))+($G139&lt;$F139)))))*24)-IF(OR($AR139="",$AS139=""),0,((IF($AS139-MAX($AR139,([1]Arbejdstider!$C$85/24))+($AS139&lt;$AR139)&lt;0,0,$AS139-MAX($AR139,([1]Arbejdstider!$C$85/24))+($AS139&lt;$AR139)))*24)-((IF(($AS139-MAX($AR139,([1]Arbejdstider!$D$85/24))+($AS139&lt;$AR139))&lt;0,0,($AS139-MAX($AR139,([1]Arbejdstider!$D$85/24))+($AS139&lt;$AR139)))))*24)</f>
        <v>0</v>
      </c>
      <c r="AZ139" s="120">
        <f>IFERROR(CEILING(IF(E139="","",IF(OR($F139=0,$G139=0),0,($G139&lt;=$F139)*(1-([1]Arbejdstider!$C$86/24)+([1]Arbejdstider!$D$86/24))*24+(MIN(([1]Arbejdstider!$D$86/24),$G139)-MIN(([1]Arbejdstider!$D$86/24),$F139)+MAX(([1]Arbejdstider!$C$86/24),$G139)-MAX(([1]Arbejdstider!$C$86/24),$F139))*24)-IF(OR($AR139=0,$AS139=0),0,($AS139&lt;=$AR139)*(1-([1]Arbejdstider!$C$86/24)+([1]Arbejdstider!$D$86/24))*24+(MIN(([1]Arbejdstider!$D$86/24),$AS139)-MIN(([1]Arbejdstider!$D$86/24),$AR139)+MAX(([1]Arbejdstider!$C$86/24),$AS139)-MAX(([1]Arbejdstider!$C$86/24),$AR139))*24)+IF(OR($H139=0,$I139=0),0,($I139&lt;=$H139)*(1-([1]Arbejdstider!$C$86/24)+([1]Arbejdstider!$D$86/24))*24+(MIN(([1]Arbejdstider!$D$86/24),$I139)-MIN(([1]Arbejdstider!$D$86/24),$H139)+MAX(([1]Arbejdstider!$C$86/24),$G139)-MAX(([1]Arbejdstider!$C$86/24),$H139))*24)),0.5),"")</f>
        <v>0</v>
      </c>
      <c r="BA139" s="122">
        <f t="shared" si="37"/>
        <v>0</v>
      </c>
      <c r="BB139" s="122">
        <f t="shared" si="38"/>
        <v>0</v>
      </c>
      <c r="BC139" s="122">
        <f t="shared" si="39"/>
        <v>0</v>
      </c>
      <c r="BD139" s="123"/>
      <c r="BE139" s="124"/>
      <c r="BF139" s="122">
        <f t="shared" si="40"/>
        <v>0</v>
      </c>
      <c r="BG139" s="120">
        <f t="shared" si="47"/>
        <v>0</v>
      </c>
      <c r="BH139" s="120">
        <f t="shared" si="41"/>
        <v>0</v>
      </c>
      <c r="BI139" s="121">
        <f t="shared" si="42"/>
        <v>0</v>
      </c>
      <c r="BJ139" s="120">
        <f t="shared" si="43"/>
        <v>0</v>
      </c>
      <c r="BK139" s="120">
        <f t="shared" si="35"/>
        <v>0</v>
      </c>
      <c r="BL139" s="121">
        <f t="shared" si="48"/>
        <v>0</v>
      </c>
      <c r="BM139" s="121">
        <f t="shared" si="44"/>
        <v>0</v>
      </c>
      <c r="BN139" s="121"/>
      <c r="BO139" s="148">
        <f>SUM(AW133:AW139)</f>
        <v>1.6625000000000001</v>
      </c>
      <c r="BP139" s="149">
        <f>IF(OR(F139=0,G139=0),0,IF(AND(WEEKDAY(C139,2)=5,G139&lt;F139,G139&gt;(6/24)),(G139-MAX(F139,(6/24))+(F139&gt;G139))*24-7,IF(WEEKDAY(C139,2)=6,(G139-MAX(F139,(6/24))+(F139&gt;G139))*24,IF(WEEKDAY(C139,2)=7,IF(F139&gt;G139,([1]Arbejdstider!H$87-F139)*24,IF(F139&lt;G139,(G139-F139)*24)),0))))</f>
        <v>0</v>
      </c>
      <c r="BQ139" s="149">
        <f>IF(OR(H139=0,I139=0),0,IF(AND(WEEKDAY(C139,2)=5,I139&lt;H139,I139&gt;(6/24)),(I139-MAX(H139,(6/24))+(H139&gt;I139))*24-7,IF(WEEKDAY(C139,2)=6,(I139-MAX(H139,(6/24))+(H139&gt;I139))*24,IF(WEEKDAY(C139,2)=7,IF(H139&gt;I139,([1]Arbejdstider!H$87-H139)*24,IF(H139&lt;I139,(I139-H139)*24)),""))))</f>
        <v>0</v>
      </c>
      <c r="BR139" s="149"/>
      <c r="BS139" s="149"/>
      <c r="BT139" s="150"/>
      <c r="BU139" s="128">
        <f t="shared" si="45"/>
        <v>0</v>
      </c>
      <c r="BV139" s="129" t="str">
        <f t="shared" si="46"/>
        <v>Mandag</v>
      </c>
      <c r="CF139" s="152"/>
      <c r="CG139" s="152"/>
      <c r="CP139" s="153"/>
    </row>
    <row r="140" spans="2:94" s="151" customFormat="1" x14ac:dyDescent="0.2">
      <c r="B140" s="145">
        <f>B133+1</f>
        <v>16</v>
      </c>
      <c r="C140" s="146">
        <f t="shared" si="49"/>
        <v>43571</v>
      </c>
      <c r="D140" s="146" t="str">
        <f t="shared" si="50"/>
        <v>Tirsdag</v>
      </c>
      <c r="E140" s="147" t="s">
        <v>63</v>
      </c>
      <c r="F140" s="109">
        <f>IF(OR(E140=""),"",VLOOKUP(E140,[1]Arbejdstider!$B$4:$AE$78,2,))</f>
        <v>0.29166666666666669</v>
      </c>
      <c r="G140" s="109">
        <f>IF(OR(E140=""),"",VLOOKUP(E140,[1]Arbejdstider!$B$4:$AE$78,3,))</f>
        <v>0.63541666666666663</v>
      </c>
      <c r="H140" s="109">
        <f>IF(OR(E140=""),"",VLOOKUP(E140,[1]Arbejdstider!$B$4:$AE$78,4,))</f>
        <v>0</v>
      </c>
      <c r="I140" s="109">
        <f>IF(OR(E140=""),"",VLOOKUP(E140,[1]Arbejdstider!$B$4:$AE$78,5,))</f>
        <v>0</v>
      </c>
      <c r="J140" s="110">
        <f>IF(OR(E140=""),"",VLOOKUP(E140,[1]Arbejdstider!$B$4:$AE$78,6,))</f>
        <v>0.29166666666666669</v>
      </c>
      <c r="K140" s="110">
        <f>IF(OR(E140=""),"",VLOOKUP(E140,[1]Arbejdstider!$B$4:$AE$78,7,))</f>
        <v>0.6</v>
      </c>
      <c r="L140" s="111">
        <f>IF(OR(E140=""),"",VLOOKUP(E140,[1]Arbejdstider!$B$3:$AE$78,10,))</f>
        <v>0</v>
      </c>
      <c r="M140" s="111">
        <f>IF(OR(E140=""),"",VLOOKUP(E140,[1]Arbejdstider!$B$4:$AE$78,11,))</f>
        <v>0</v>
      </c>
      <c r="N140" s="109">
        <f>IF(OR(E140=""),"",VLOOKUP(E140,[1]Arbejdstider!$B$4:$AE$78,14,))</f>
        <v>0</v>
      </c>
      <c r="O140" s="109">
        <f>IF(OR(E140=""),"",VLOOKUP(E140,[1]Arbejdstider!$B$4:$AE$78,15,))</f>
        <v>0</v>
      </c>
      <c r="P140" s="109">
        <f>IF(OR(E140=""),"",VLOOKUP(E140,[1]Arbejdstider!$B$4:$AE$78,12,))</f>
        <v>0</v>
      </c>
      <c r="Q140" s="109">
        <f>IF(OR(E140=""),"",VLOOKUP(E140,[1]Arbejdstider!$B$4:$AE$78,13,))</f>
        <v>0</v>
      </c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>
        <f>IF(OR(E140=""),"",VLOOKUP(E140,[1]Arbejdstider!$B$4:$AE$78,16,))</f>
        <v>0</v>
      </c>
      <c r="AC140" s="112">
        <f>IF(OR(E140=""),"",VLOOKUP(E140,[1]Arbejdstider!$B$4:$AE$78,17,))</f>
        <v>0</v>
      </c>
      <c r="AD140" s="112">
        <f>IF(OR(E140=""),"",VLOOKUP(E140,[1]Arbejdstider!$B$4:$AE$78,18,))</f>
        <v>0</v>
      </c>
      <c r="AE140" s="112">
        <f>IF(OR(E140=""),"",VLOOKUP(E140,[1]Arbejdstider!$B$4:$AE$78,19,))</f>
        <v>0</v>
      </c>
      <c r="AF140" s="113">
        <f>IF(OR(E140=""),"",VLOOKUP(E140,[1]Arbejdstider!$B$4:$AE$78,20,))</f>
        <v>1</v>
      </c>
      <c r="AG140" s="109">
        <f>IF(OR(E140=""),"",VLOOKUP(E140,[1]Arbejdstider!$B$4:$AE$78,21,))</f>
        <v>1</v>
      </c>
      <c r="AH140" s="109">
        <f>IF(OR(E140=""),"",VLOOKUP(E140,[1]Arbejdstider!$B$4:$AE$78,22,))</f>
        <v>0</v>
      </c>
      <c r="AI140" s="109">
        <f>IF(OR(E140=""),"",VLOOKUP(E140,[1]Arbejdstider!$B$4:$AE$78,23,))</f>
        <v>0</v>
      </c>
      <c r="AJ140" s="114">
        <f>IF(OR(E140=""),"",VLOOKUP(E140,[1]Arbejdstider!$B$4:$AE$78,20,))</f>
        <v>1</v>
      </c>
      <c r="AK140" s="110">
        <f>IF(OR(E140=""),"",VLOOKUP(E140,[1]Arbejdstider!$B$4:$AE$78,21,))</f>
        <v>1</v>
      </c>
      <c r="AL140" s="115"/>
      <c r="AM140" s="115"/>
      <c r="AN140" s="115"/>
      <c r="AO140" s="115"/>
      <c r="AP140" s="115"/>
      <c r="AQ140" s="115"/>
      <c r="AR140" s="116"/>
      <c r="AS140" s="117"/>
      <c r="AT140" s="118">
        <f>IF(OR(E140=""),"",VLOOKUP(E140,[1]Arbejdstider!$B$4:$AE$78,24,))</f>
        <v>0</v>
      </c>
      <c r="AU140" s="113">
        <f>IF(OR(E140=""),"",VLOOKUP(E140,[1]Arbejdstider!$B$4:$AE$78,22,))</f>
        <v>0</v>
      </c>
      <c r="AV140" s="113">
        <f>IF(OR(E140=""),"",VLOOKUP(E140,[1]Arbejdstider!$B$4:$AE$78,23,))</f>
        <v>0</v>
      </c>
      <c r="AW140" s="119">
        <f t="shared" si="36"/>
        <v>0.34375</v>
      </c>
      <c r="AX140" s="120">
        <f>IF(OR($F140="",$G140=""),0,((IF($G140-MAX($F140,([1]Arbejdstider!$C$84/24))+($G140&lt;$F140)&lt;0,0,$G140-MAX($F140,([1]Arbejdstider!$C$84/24))+($G140&lt;$F140)))*24)-((IF(($G140-MAX($F140,([1]Arbejdstider!$D$84/24))+($G140&lt;$F140))&lt;0,0,($G140-MAX($F140,([1]Arbejdstider!$D$84/24))+($G140&lt;$F140)))))*24)</f>
        <v>8.2499999999999982</v>
      </c>
      <c r="AY140" s="120">
        <f>IF(OR($F140="",$G140=""),0,((IF($G140-MAX($F140,([1]Arbejdstider!$C$85/24))+($G140&lt;$F140)&lt;0,0,$G140-MAX($F140,([1]Arbejdstider!$C$85/24))+($G140&lt;$F140)))*24)-((IF(($G140-MAX($F140,([1]Arbejdstider!$D$85/24))+($G140&lt;$F140))&lt;0,0,($G140-MAX($F140,([1]Arbejdstider!$D$85/24))+($G140&lt;$F140)))))*24)-IF(OR($AR140="",$AS140=""),0,((IF($AS140-MAX($AR140,([1]Arbejdstider!$C$85/24))+($AS140&lt;$AR140)&lt;0,0,$AS140-MAX($AR140,([1]Arbejdstider!$C$85/24))+($AS140&lt;$AR140)))*24)-((IF(($AS140-MAX($AR140,([1]Arbejdstider!$D$85/24))+($AS140&lt;$AR140))&lt;0,0,($AS140-MAX($AR140,([1]Arbejdstider!$D$85/24))+($AS140&lt;$AR140)))))*24)</f>
        <v>0</v>
      </c>
      <c r="AZ140" s="120">
        <f>IFERROR(CEILING(IF(E140="","",IF(OR($F140=0,$G140=0),0,($G140&lt;=$F140)*(1-([1]Arbejdstider!$C$86/24)+([1]Arbejdstider!$D$86/24))*24+(MIN(([1]Arbejdstider!$D$86/24),$G140)-MIN(([1]Arbejdstider!$D$86/24),$F140)+MAX(([1]Arbejdstider!$C$86/24),$G140)-MAX(([1]Arbejdstider!$C$86/24),$F140))*24)-IF(OR($AR140=0,$AS140=0),0,($AS140&lt;=$AR140)*(1-([1]Arbejdstider!$C$86/24)+([1]Arbejdstider!$D$86/24))*24+(MIN(([1]Arbejdstider!$D$86/24),$AS140)-MIN(([1]Arbejdstider!$D$86/24),$AR140)+MAX(([1]Arbejdstider!$C$86/24),$AS140)-MAX(([1]Arbejdstider!$C$86/24),$AR140))*24)+IF(OR($H140=0,$I140=0),0,($I140&lt;=$H140)*(1-([1]Arbejdstider!$C$86/24)+([1]Arbejdstider!$D$86/24))*24+(MIN(([1]Arbejdstider!$D$86/24),$I140)-MIN(([1]Arbejdstider!$D$86/24),$H140)+MAX(([1]Arbejdstider!$C$86/24),$G140)-MAX(([1]Arbejdstider!$C$86/24),$H140))*24)),0.5),"")</f>
        <v>0</v>
      </c>
      <c r="BA140" s="122">
        <f t="shared" si="37"/>
        <v>0</v>
      </c>
      <c r="BB140" s="122">
        <f t="shared" si="38"/>
        <v>0</v>
      </c>
      <c r="BC140" s="122">
        <f t="shared" si="39"/>
        <v>0</v>
      </c>
      <c r="BD140" s="123"/>
      <c r="BE140" s="124"/>
      <c r="BF140" s="122">
        <f t="shared" si="40"/>
        <v>0</v>
      </c>
      <c r="BG140" s="120">
        <f t="shared" si="47"/>
        <v>0</v>
      </c>
      <c r="BH140" s="120">
        <f t="shared" si="41"/>
        <v>0</v>
      </c>
      <c r="BI140" s="121">
        <f t="shared" si="42"/>
        <v>0</v>
      </c>
      <c r="BJ140" s="120">
        <f t="shared" si="43"/>
        <v>7.3999999999999986</v>
      </c>
      <c r="BK140" s="120">
        <f t="shared" si="35"/>
        <v>0</v>
      </c>
      <c r="BL140" s="121">
        <f t="shared" si="48"/>
        <v>0</v>
      </c>
      <c r="BM140" s="121">
        <f t="shared" si="44"/>
        <v>0</v>
      </c>
      <c r="BN140" s="121"/>
      <c r="BO140" s="148"/>
      <c r="BP140" s="149">
        <f>IF(OR(F140=0,G140=0),0,IF(AND(WEEKDAY(C140,2)=5,G140&lt;F140,G140&gt;(6/24)),(G140-MAX(F140,(6/24))+(F140&gt;G140))*24-7,IF(WEEKDAY(C140,2)=6,(G140-MAX(F140,(6/24))+(F140&gt;G140))*24,IF(WEEKDAY(C140,2)=7,IF(F140&gt;G140,([1]Arbejdstider!H$87-F140)*24,IF(F140&lt;G140,(G140-F140)*24)),0))))</f>
        <v>0</v>
      </c>
      <c r="BQ140" s="149">
        <f>IF(OR(H140=0,I140=0),0,IF(AND(WEEKDAY(C140,2)=5,I140&lt;H140,I140&gt;(6/24)),(I140-MAX(H140,(6/24))+(H140&gt;I140))*24-7,IF(WEEKDAY(C140,2)=6,(I140-MAX(H140,(6/24))+(H140&gt;I140))*24,IF(WEEKDAY(C140,2)=7,IF(H140&gt;I140,([1]Arbejdstider!H$87-H140)*24,IF(H140&lt;I140,(I140-H140)*24)),""))))</f>
        <v>0</v>
      </c>
      <c r="BR140" s="149"/>
      <c r="BS140" s="149"/>
      <c r="BT140" s="150"/>
      <c r="BU140" s="128">
        <f t="shared" si="45"/>
        <v>16</v>
      </c>
      <c r="BV140" s="129" t="str">
        <f t="shared" si="46"/>
        <v>Tirsdag</v>
      </c>
      <c r="CF140" s="152"/>
      <c r="CG140" s="152"/>
      <c r="CP140" s="153"/>
    </row>
    <row r="141" spans="2:94" s="151" customFormat="1" x14ac:dyDescent="0.2">
      <c r="B141" s="145"/>
      <c r="C141" s="146">
        <f t="shared" si="49"/>
        <v>43572</v>
      </c>
      <c r="D141" s="146" t="str">
        <f t="shared" si="50"/>
        <v>Onsdag</v>
      </c>
      <c r="E141" s="147" t="s">
        <v>63</v>
      </c>
      <c r="F141" s="109">
        <f>IF(OR(E141=""),"",VLOOKUP(E141,[1]Arbejdstider!$B$4:$AE$78,2,))</f>
        <v>0.29166666666666669</v>
      </c>
      <c r="G141" s="109">
        <f>IF(OR(E141=""),"",VLOOKUP(E141,[1]Arbejdstider!$B$4:$AE$78,3,))</f>
        <v>0.63541666666666663</v>
      </c>
      <c r="H141" s="109">
        <f>IF(OR(E141=""),"",VLOOKUP(E141,[1]Arbejdstider!$B$4:$AE$78,4,))</f>
        <v>0</v>
      </c>
      <c r="I141" s="109">
        <f>IF(OR(E141=""),"",VLOOKUP(E141,[1]Arbejdstider!$B$4:$AE$78,5,))</f>
        <v>0</v>
      </c>
      <c r="J141" s="110">
        <f>IF(OR(E141=""),"",VLOOKUP(E141,[1]Arbejdstider!$B$4:$AE$78,6,))</f>
        <v>0.29166666666666669</v>
      </c>
      <c r="K141" s="110">
        <f>IF(OR(E141=""),"",VLOOKUP(E141,[1]Arbejdstider!$B$4:$AE$78,7,))</f>
        <v>0.6</v>
      </c>
      <c r="L141" s="111">
        <f>IF(OR(E141=""),"",VLOOKUP(E141,[1]Arbejdstider!$B$3:$AE$78,10,))</f>
        <v>0</v>
      </c>
      <c r="M141" s="111">
        <f>IF(OR(E141=""),"",VLOOKUP(E141,[1]Arbejdstider!$B$4:$AE$78,11,))</f>
        <v>0</v>
      </c>
      <c r="N141" s="109">
        <f>IF(OR(E141=""),"",VLOOKUP(E141,[1]Arbejdstider!$B$4:$AE$78,14,))</f>
        <v>0</v>
      </c>
      <c r="O141" s="109">
        <f>IF(OR(E141=""),"",VLOOKUP(E141,[1]Arbejdstider!$B$4:$AE$78,15,))</f>
        <v>0</v>
      </c>
      <c r="P141" s="109">
        <f>IF(OR(E141=""),"",VLOOKUP(E141,[1]Arbejdstider!$B$4:$AE$78,12,))</f>
        <v>0</v>
      </c>
      <c r="Q141" s="109">
        <f>IF(OR(E141=""),"",VLOOKUP(E141,[1]Arbejdstider!$B$4:$AE$78,13,))</f>
        <v>0</v>
      </c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>
        <f>IF(OR(E141=""),"",VLOOKUP(E141,[1]Arbejdstider!$B$4:$AE$78,16,))</f>
        <v>0</v>
      </c>
      <c r="AC141" s="112">
        <f>IF(OR(E141=""),"",VLOOKUP(E141,[1]Arbejdstider!$B$4:$AE$78,17,))</f>
        <v>0</v>
      </c>
      <c r="AD141" s="112">
        <f>IF(OR(E141=""),"",VLOOKUP(E141,[1]Arbejdstider!$B$4:$AE$78,18,))</f>
        <v>0</v>
      </c>
      <c r="AE141" s="112">
        <f>IF(OR(E141=""),"",VLOOKUP(E141,[1]Arbejdstider!$B$4:$AE$78,19,))</f>
        <v>0</v>
      </c>
      <c r="AF141" s="113">
        <f>IF(OR(E141=""),"",VLOOKUP(E141,[1]Arbejdstider!$B$4:$AE$78,20,))</f>
        <v>1</v>
      </c>
      <c r="AG141" s="109">
        <f>IF(OR(E141=""),"",VLOOKUP(E141,[1]Arbejdstider!$B$4:$AE$78,21,))</f>
        <v>1</v>
      </c>
      <c r="AH141" s="109">
        <f>IF(OR(E141=""),"",VLOOKUP(E141,[1]Arbejdstider!$B$4:$AE$78,22,))</f>
        <v>0</v>
      </c>
      <c r="AI141" s="109">
        <f>IF(OR(E141=""),"",VLOOKUP(E141,[1]Arbejdstider!$B$4:$AE$78,23,))</f>
        <v>0</v>
      </c>
      <c r="AJ141" s="114">
        <f>IF(OR(E141=""),"",VLOOKUP(E141,[1]Arbejdstider!$B$4:$AE$78,20,))</f>
        <v>1</v>
      </c>
      <c r="AK141" s="110">
        <f>IF(OR(E141=""),"",VLOOKUP(E141,[1]Arbejdstider!$B$4:$AE$78,21,))</f>
        <v>1</v>
      </c>
      <c r="AL141" s="115"/>
      <c r="AM141" s="115"/>
      <c r="AN141" s="115"/>
      <c r="AO141" s="115"/>
      <c r="AP141" s="115"/>
      <c r="AQ141" s="115"/>
      <c r="AR141" s="116"/>
      <c r="AS141" s="117"/>
      <c r="AT141" s="118">
        <f>IF(OR(E141=""),"",VLOOKUP(E141,[1]Arbejdstider!$B$4:$AE$78,24,))</f>
        <v>0</v>
      </c>
      <c r="AU141" s="113">
        <f>IF(OR(E141=""),"",VLOOKUP(E141,[1]Arbejdstider!$B$4:$AE$78,22,))</f>
        <v>0</v>
      </c>
      <c r="AV141" s="113">
        <f>IF(OR(E141=""),"",VLOOKUP(E141,[1]Arbejdstider!$B$4:$AE$78,23,))</f>
        <v>0</v>
      </c>
      <c r="AW141" s="119">
        <f t="shared" si="36"/>
        <v>0.34375</v>
      </c>
      <c r="AX141" s="120">
        <f>IF(OR($F141="",$G141=""),0,((IF($G141-MAX($F141,([1]Arbejdstider!$C$84/24))+($G141&lt;$F141)&lt;0,0,$G141-MAX($F141,([1]Arbejdstider!$C$84/24))+($G141&lt;$F141)))*24)-((IF(($G141-MAX($F141,([1]Arbejdstider!$D$84/24))+($G141&lt;$F141))&lt;0,0,($G141-MAX($F141,([1]Arbejdstider!$D$84/24))+($G141&lt;$F141)))))*24)</f>
        <v>8.2499999999999982</v>
      </c>
      <c r="AY141" s="120">
        <f>IF(OR($F141="",$G141=""),0,((IF($G141-MAX($F141,([1]Arbejdstider!$C$85/24))+($G141&lt;$F141)&lt;0,0,$G141-MAX($F141,([1]Arbejdstider!$C$85/24))+($G141&lt;$F141)))*24)-((IF(($G141-MAX($F141,([1]Arbejdstider!$D$85/24))+($G141&lt;$F141))&lt;0,0,($G141-MAX($F141,([1]Arbejdstider!$D$85/24))+($G141&lt;$F141)))))*24)-IF(OR($AR141="",$AS141=""),0,((IF($AS141-MAX($AR141,([1]Arbejdstider!$C$85/24))+($AS141&lt;$AR141)&lt;0,0,$AS141-MAX($AR141,([1]Arbejdstider!$C$85/24))+($AS141&lt;$AR141)))*24)-((IF(($AS141-MAX($AR141,([1]Arbejdstider!$D$85/24))+($AS141&lt;$AR141))&lt;0,0,($AS141-MAX($AR141,([1]Arbejdstider!$D$85/24))+($AS141&lt;$AR141)))))*24)</f>
        <v>0</v>
      </c>
      <c r="AZ141" s="120">
        <f>IFERROR(CEILING(IF(E141="","",IF(OR($F141=0,$G141=0),0,($G141&lt;=$F141)*(1-([1]Arbejdstider!$C$86/24)+([1]Arbejdstider!$D$86/24))*24+(MIN(([1]Arbejdstider!$D$86/24),$G141)-MIN(([1]Arbejdstider!$D$86/24),$F141)+MAX(([1]Arbejdstider!$C$86/24),$G141)-MAX(([1]Arbejdstider!$C$86/24),$F141))*24)-IF(OR($AR141=0,$AS141=0),0,($AS141&lt;=$AR141)*(1-([1]Arbejdstider!$C$86/24)+([1]Arbejdstider!$D$86/24))*24+(MIN(([1]Arbejdstider!$D$86/24),$AS141)-MIN(([1]Arbejdstider!$D$86/24),$AR141)+MAX(([1]Arbejdstider!$C$86/24),$AS141)-MAX(([1]Arbejdstider!$C$86/24),$AR141))*24)+IF(OR($H141=0,$I141=0),0,($I141&lt;=$H141)*(1-([1]Arbejdstider!$C$86/24)+([1]Arbejdstider!$D$86/24))*24+(MIN(([1]Arbejdstider!$D$86/24),$I141)-MIN(([1]Arbejdstider!$D$86/24),$H141)+MAX(([1]Arbejdstider!$C$86/24),$G141)-MAX(([1]Arbejdstider!$C$86/24),$H141))*24)),0.5),"")</f>
        <v>0</v>
      </c>
      <c r="BA141" s="122">
        <f t="shared" si="37"/>
        <v>0</v>
      </c>
      <c r="BB141" s="122">
        <f t="shared" si="38"/>
        <v>0</v>
      </c>
      <c r="BC141" s="122">
        <f t="shared" si="39"/>
        <v>0</v>
      </c>
      <c r="BD141" s="123"/>
      <c r="BE141" s="124"/>
      <c r="BF141" s="122">
        <f t="shared" si="40"/>
        <v>0</v>
      </c>
      <c r="BG141" s="120">
        <f t="shared" si="47"/>
        <v>0</v>
      </c>
      <c r="BH141" s="120">
        <f t="shared" si="41"/>
        <v>0</v>
      </c>
      <c r="BI141" s="121">
        <f t="shared" si="42"/>
        <v>0</v>
      </c>
      <c r="BJ141" s="120">
        <f t="shared" si="43"/>
        <v>7.3999999999999986</v>
      </c>
      <c r="BK141" s="120">
        <f t="shared" si="35"/>
        <v>0</v>
      </c>
      <c r="BL141" s="121">
        <f t="shared" si="48"/>
        <v>0</v>
      </c>
      <c r="BM141" s="121">
        <f t="shared" si="44"/>
        <v>0</v>
      </c>
      <c r="BN141" s="121"/>
      <c r="BO141" s="148"/>
      <c r="BP141" s="149">
        <f>IF(OR(F141=0,G141=0),0,IF(AND(WEEKDAY(C141,2)=5,G141&lt;F141,G141&gt;(6/24)),(G141-MAX(F141,(6/24))+(F141&gt;G141))*24-7,IF(WEEKDAY(C141,2)=6,(G141-MAX(F141,(6/24))+(F141&gt;G141))*24,IF(WEEKDAY(C141,2)=7,IF(F141&gt;G141,([1]Arbejdstider!H$87-F141)*24,IF(F141&lt;G141,(G141-F141)*24)),0))))</f>
        <v>0</v>
      </c>
      <c r="BQ141" s="149">
        <f>IF(OR(H141=0,I141=0),0,IF(AND(WEEKDAY(C141,2)=5,I141&lt;H141,I141&gt;(6/24)),(I141-MAX(H141,(6/24))+(H141&gt;I141))*24-7,IF(WEEKDAY(C141,2)=6,(I141-MAX(H141,(6/24))+(H141&gt;I141))*24,IF(WEEKDAY(C141,2)=7,IF(H141&gt;I141,([1]Arbejdstider!H$87-H141)*24,IF(H141&lt;I141,(I141-H141)*24)),""))))</f>
        <v>0</v>
      </c>
      <c r="BR141" s="149"/>
      <c r="BS141" s="149"/>
      <c r="BT141" s="150"/>
      <c r="BU141" s="128">
        <f t="shared" si="45"/>
        <v>0</v>
      </c>
      <c r="BV141" s="129" t="str">
        <f t="shared" si="46"/>
        <v>Onsdag</v>
      </c>
      <c r="CF141" s="152"/>
      <c r="CG141" s="152"/>
      <c r="CP141" s="153"/>
    </row>
    <row r="142" spans="2:94" s="151" customFormat="1" x14ac:dyDescent="0.2">
      <c r="B142" s="145"/>
      <c r="C142" s="146">
        <f t="shared" si="49"/>
        <v>43573</v>
      </c>
      <c r="D142" s="146" t="str">
        <f t="shared" si="50"/>
        <v>Torsdag</v>
      </c>
      <c r="E142" s="147" t="s">
        <v>64</v>
      </c>
      <c r="F142" s="109">
        <f>IF(OR(E142=""),"",VLOOKUP(E142,[1]Arbejdstider!$B$4:$AE$78,2,))</f>
        <v>0</v>
      </c>
      <c r="G142" s="109">
        <f>IF(OR(E142=""),"",VLOOKUP(E142,[1]Arbejdstider!$B$4:$AE$78,3,))</f>
        <v>0</v>
      </c>
      <c r="H142" s="109">
        <f>IF(OR(E142=""),"",VLOOKUP(E142,[1]Arbejdstider!$B$4:$AE$78,4,))</f>
        <v>0.95833333333333337</v>
      </c>
      <c r="I142" s="109">
        <f>IF(OR(E142=""),"",VLOOKUP(E142,[1]Arbejdstider!$B$4:$AE$78,5,))</f>
        <v>0.30208333333333331</v>
      </c>
      <c r="J142" s="110">
        <f>IF(OR(E142=""),"",VLOOKUP(E142,[1]Arbejdstider!$B$4:$AE$78,6,))</f>
        <v>0.95833333333333337</v>
      </c>
      <c r="K142" s="110">
        <f>IF(OR(E142=""),"",VLOOKUP(E142,[1]Arbejdstider!$B$4:$AE$78,7,))</f>
        <v>0.26666666666666666</v>
      </c>
      <c r="L142" s="111">
        <f>IF(OR(E142=""),"",VLOOKUP(E142,[1]Arbejdstider!$B$3:$AE$78,10,))</f>
        <v>0</v>
      </c>
      <c r="M142" s="111">
        <f>IF(OR(E142=""),"",VLOOKUP(E142,[1]Arbejdstider!$B$4:$AE$78,11,))</f>
        <v>0</v>
      </c>
      <c r="N142" s="109">
        <f>IF(OR(E142=""),"",VLOOKUP(E142,[1]Arbejdstider!$B$4:$AE$78,14,))</f>
        <v>0</v>
      </c>
      <c r="O142" s="109">
        <f>IF(OR(E142=""),"",VLOOKUP(E142,[1]Arbejdstider!$B$4:$AE$78,15,))</f>
        <v>0</v>
      </c>
      <c r="P142" s="109">
        <f>IF(OR(E142=""),"",VLOOKUP(E142,[1]Arbejdstider!$B$4:$AE$78,12,))</f>
        <v>0</v>
      </c>
      <c r="Q142" s="109">
        <f>IF(OR(E142=""),"",VLOOKUP(E142,[1]Arbejdstider!$B$4:$AE$78,13,))</f>
        <v>0</v>
      </c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>
        <f>IF(OR(E142=""),"",VLOOKUP(E142,[1]Arbejdstider!$B$4:$AE$78,16,))</f>
        <v>0</v>
      </c>
      <c r="AC142" s="112">
        <f>IF(OR(E142=""),"",VLOOKUP(E142,[1]Arbejdstider!$B$4:$AE$78,17,))</f>
        <v>0</v>
      </c>
      <c r="AD142" s="112">
        <f>IF(OR(E142=""),"",VLOOKUP(E142,[1]Arbejdstider!$B$4:$AE$78,18,))</f>
        <v>0</v>
      </c>
      <c r="AE142" s="112">
        <f>IF(OR(E142=""),"",VLOOKUP(E142,[1]Arbejdstider!$B$4:$AE$78,19,))</f>
        <v>0</v>
      </c>
      <c r="AF142" s="113">
        <f>IF(OR(E142=""),"",VLOOKUP(E142,[1]Arbejdstider!$B$4:$AE$78,20,))</f>
        <v>1</v>
      </c>
      <c r="AG142" s="109">
        <f>IF(OR(E142=""),"",VLOOKUP(E142,[1]Arbejdstider!$B$4:$AE$78,21,))</f>
        <v>1</v>
      </c>
      <c r="AH142" s="109">
        <f>IF(OR(E142=""),"",VLOOKUP(E142,[1]Arbejdstider!$B$4:$AE$78,22,))</f>
        <v>0</v>
      </c>
      <c r="AI142" s="109">
        <f>IF(OR(E142=""),"",VLOOKUP(E142,[1]Arbejdstider!$B$4:$AE$78,23,))</f>
        <v>0</v>
      </c>
      <c r="AJ142" s="114">
        <f>IF(OR(E142=""),"",VLOOKUP(E142,[1]Arbejdstider!$B$4:$AE$78,20,))</f>
        <v>1</v>
      </c>
      <c r="AK142" s="110">
        <f>IF(OR(E142=""),"",VLOOKUP(E142,[1]Arbejdstider!$B$4:$AE$78,21,))</f>
        <v>1</v>
      </c>
      <c r="AL142" s="115"/>
      <c r="AM142" s="115"/>
      <c r="AN142" s="115"/>
      <c r="AO142" s="115"/>
      <c r="AP142" s="115"/>
      <c r="AQ142" s="115"/>
      <c r="AR142" s="116"/>
      <c r="AS142" s="117"/>
      <c r="AT142" s="118">
        <f>IF(OR(E142=""),"",VLOOKUP(E142,[1]Arbejdstider!$B$4:$AE$78,24,))</f>
        <v>0</v>
      </c>
      <c r="AU142" s="113">
        <f>IF(OR(E142=""),"",VLOOKUP(E142,[1]Arbejdstider!$B$4:$AE$78,22,))</f>
        <v>0</v>
      </c>
      <c r="AV142" s="113">
        <f>IF(OR(E142=""),"",VLOOKUP(E142,[1]Arbejdstider!$B$4:$AE$78,23,))</f>
        <v>0</v>
      </c>
      <c r="AW142" s="119">
        <f t="shared" si="36"/>
        <v>0.34375</v>
      </c>
      <c r="AX142" s="120">
        <f>IF(OR($F142="",$G142=""),0,((IF($G142-MAX($F142,([1]Arbejdstider!$C$84/24))+($G142&lt;$F142)&lt;0,0,$G142-MAX($F142,([1]Arbejdstider!$C$84/24))+($G142&lt;$F142)))*24)-((IF(($G142-MAX($F142,([1]Arbejdstider!$D$84/24))+($G142&lt;$F142))&lt;0,0,($G142-MAX($F142,([1]Arbejdstider!$D$84/24))+($G142&lt;$F142)))))*24)</f>
        <v>0</v>
      </c>
      <c r="AY142" s="120">
        <f>IF(OR($F142="",$G142=""),0,((IF($G142-MAX($F142,([1]Arbejdstider!$C$85/24))+($G142&lt;$F142)&lt;0,0,$G142-MAX($F142,([1]Arbejdstider!$C$85/24))+($G142&lt;$F142)))*24)-((IF(($G142-MAX($F142,([1]Arbejdstider!$D$85/24))+($G142&lt;$F142))&lt;0,0,($G142-MAX($F142,([1]Arbejdstider!$D$85/24))+($G142&lt;$F142)))))*24)-IF(OR($AR142="",$AS142=""),0,((IF($AS142-MAX($AR142,([1]Arbejdstider!$C$85/24))+($AS142&lt;$AR142)&lt;0,0,$AS142-MAX($AR142,([1]Arbejdstider!$C$85/24))+($AS142&lt;$AR142)))*24)-((IF(($AS142-MAX($AR142,([1]Arbejdstider!$D$85/24))+($AS142&lt;$AR142))&lt;0,0,($AS142-MAX($AR142,([1]Arbejdstider!$D$85/24))+($AS142&lt;$AR142)))))*24)</f>
        <v>0</v>
      </c>
      <c r="AZ142" s="120">
        <f>IFERROR(CEILING(IF(E142="","",IF(OR($F142=0,$G142=0),0,($G142&lt;=$F142)*(1-([1]Arbejdstider!$C$86/24)+([1]Arbejdstider!$D$86/24))*24+(MIN(([1]Arbejdstider!$D$86/24),$G142)-MIN(([1]Arbejdstider!$D$86/24),$F142)+MAX(([1]Arbejdstider!$C$86/24),$G142)-MAX(([1]Arbejdstider!$C$86/24),$F142))*24)-IF(OR($AR142=0,$AS142=0),0,($AS142&lt;=$AR142)*(1-([1]Arbejdstider!$C$86/24)+([1]Arbejdstider!$D$86/24))*24+(MIN(([1]Arbejdstider!$D$86/24),$AS142)-MIN(([1]Arbejdstider!$D$86/24),$AR142)+MAX(([1]Arbejdstider!$C$86/24),$AS142)-MAX(([1]Arbejdstider!$C$86/24),$AR142))*24)+IF(OR($H142=0,$I142=0),0,($I142&lt;=$H142)*(1-([1]Arbejdstider!$C$86/24)+([1]Arbejdstider!$D$86/24))*24+(MIN(([1]Arbejdstider!$D$86/24),$I142)-MIN(([1]Arbejdstider!$D$86/24),$H142)+MAX(([1]Arbejdstider!$C$86/24),$G142)-MAX(([1]Arbejdstider!$C$86/24),$H142))*24)),0.5),"")</f>
        <v>7</v>
      </c>
      <c r="BA142" s="122">
        <f t="shared" si="37"/>
        <v>0</v>
      </c>
      <c r="BB142" s="122">
        <f t="shared" si="38"/>
        <v>0</v>
      </c>
      <c r="BC142" s="122">
        <f t="shared" si="39"/>
        <v>0</v>
      </c>
      <c r="BD142" s="123"/>
      <c r="BE142" s="124"/>
      <c r="BF142" s="122">
        <f t="shared" si="40"/>
        <v>0</v>
      </c>
      <c r="BG142" s="120" t="str">
        <f t="shared" si="47"/>
        <v/>
      </c>
      <c r="BH142" s="120">
        <f t="shared" si="41"/>
        <v>0</v>
      </c>
      <c r="BI142" s="121">
        <f t="shared" si="42"/>
        <v>0</v>
      </c>
      <c r="BJ142" s="120">
        <f t="shared" si="43"/>
        <v>7.3999999999999986</v>
      </c>
      <c r="BK142" s="120">
        <f t="shared" si="35"/>
        <v>0</v>
      </c>
      <c r="BL142" s="121">
        <f t="shared" si="48"/>
        <v>0</v>
      </c>
      <c r="BM142" s="121">
        <f t="shared" si="44"/>
        <v>0</v>
      </c>
      <c r="BN142" s="121"/>
      <c r="BO142" s="148"/>
      <c r="BP142" s="149">
        <f>IF(OR(F142=0,G142=0),0,IF(AND(WEEKDAY(C142,2)=5,G142&lt;F142,G142&gt;(6/24)),(G142-MAX(F142,(6/24))+(F142&gt;G142))*24-7,IF(WEEKDAY(C142,2)=6,(G142-MAX(F142,(6/24))+(F142&gt;G142))*24,IF(WEEKDAY(C142,2)=7,IF(F142&gt;G142,([1]Arbejdstider!H$87-F142)*24,IF(F142&lt;G142,(G142-F142)*24)),0))))</f>
        <v>0</v>
      </c>
      <c r="BQ142" s="149" t="str">
        <f>IF(OR(H142=0,I142=0),0,IF(AND(WEEKDAY(C142,2)=5,I142&lt;H142,I142&gt;(6/24)),(I142-MAX(H142,(6/24))+(H142&gt;I142))*24-7,IF(WEEKDAY(C142,2)=6,(I142-MAX(H142,(6/24))+(H142&gt;I142))*24,IF(WEEKDAY(C142,2)=7,IF(H142&gt;I142,([1]Arbejdstider!H$87-H142)*24,IF(H142&lt;I142,(I142-H142)*24)),""))))</f>
        <v/>
      </c>
      <c r="BR142" s="149"/>
      <c r="BS142" s="149"/>
      <c r="BT142" s="150"/>
      <c r="BU142" s="128">
        <f t="shared" si="45"/>
        <v>0</v>
      </c>
      <c r="BV142" s="129" t="str">
        <f t="shared" si="46"/>
        <v>Torsdag</v>
      </c>
      <c r="CF142" s="152"/>
      <c r="CG142" s="152"/>
      <c r="CP142" s="153"/>
    </row>
    <row r="143" spans="2:94" s="151" customFormat="1" x14ac:dyDescent="0.2">
      <c r="B143" s="145"/>
      <c r="C143" s="146">
        <f t="shared" si="49"/>
        <v>43574</v>
      </c>
      <c r="D143" s="146" t="str">
        <f t="shared" si="50"/>
        <v>Fredag</v>
      </c>
      <c r="E143" s="147" t="s">
        <v>64</v>
      </c>
      <c r="F143" s="109">
        <f>IF(OR(E143=""),"",VLOOKUP(E143,[1]Arbejdstider!$B$4:$AE$78,2,))</f>
        <v>0</v>
      </c>
      <c r="G143" s="109">
        <f>IF(OR(E143=""),"",VLOOKUP(E143,[1]Arbejdstider!$B$4:$AE$78,3,))</f>
        <v>0</v>
      </c>
      <c r="H143" s="109">
        <f>IF(OR(E143=""),"",VLOOKUP(E143,[1]Arbejdstider!$B$4:$AE$78,4,))</f>
        <v>0.95833333333333337</v>
      </c>
      <c r="I143" s="109">
        <f>IF(OR(E143=""),"",VLOOKUP(E143,[1]Arbejdstider!$B$4:$AE$78,5,))</f>
        <v>0.30208333333333331</v>
      </c>
      <c r="J143" s="110">
        <f>IF(OR(E143=""),"",VLOOKUP(E143,[1]Arbejdstider!$B$4:$AE$78,6,))</f>
        <v>0.95833333333333337</v>
      </c>
      <c r="K143" s="110">
        <f>IF(OR(E143=""),"",VLOOKUP(E143,[1]Arbejdstider!$B$4:$AE$78,7,))</f>
        <v>0.26666666666666666</v>
      </c>
      <c r="L143" s="111">
        <f>IF(OR(E143=""),"",VLOOKUP(E143,[1]Arbejdstider!$B$3:$AE$78,10,))</f>
        <v>0</v>
      </c>
      <c r="M143" s="111">
        <f>IF(OR(E143=""),"",VLOOKUP(E143,[1]Arbejdstider!$B$4:$AE$78,11,))</f>
        <v>0</v>
      </c>
      <c r="N143" s="109">
        <f>IF(OR(E143=""),"",VLOOKUP(E143,[1]Arbejdstider!$B$4:$AE$78,14,))</f>
        <v>0</v>
      </c>
      <c r="O143" s="109">
        <f>IF(OR(E143=""),"",VLOOKUP(E143,[1]Arbejdstider!$B$4:$AE$78,15,))</f>
        <v>0</v>
      </c>
      <c r="P143" s="109">
        <f>IF(OR(E143=""),"",VLOOKUP(E143,[1]Arbejdstider!$B$4:$AE$78,12,))</f>
        <v>0</v>
      </c>
      <c r="Q143" s="109">
        <f>IF(OR(E143=""),"",VLOOKUP(E143,[1]Arbejdstider!$B$4:$AE$78,13,))</f>
        <v>0</v>
      </c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>
        <f>IF(OR(E143=""),"",VLOOKUP(E143,[1]Arbejdstider!$B$4:$AE$78,16,))</f>
        <v>0</v>
      </c>
      <c r="AC143" s="112">
        <f>IF(OR(E143=""),"",VLOOKUP(E143,[1]Arbejdstider!$B$4:$AE$78,17,))</f>
        <v>0</v>
      </c>
      <c r="AD143" s="112">
        <f>IF(OR(E143=""),"",VLOOKUP(E143,[1]Arbejdstider!$B$4:$AE$78,18,))</f>
        <v>0</v>
      </c>
      <c r="AE143" s="112">
        <f>IF(OR(E143=""),"",VLOOKUP(E143,[1]Arbejdstider!$B$4:$AE$78,19,))</f>
        <v>0</v>
      </c>
      <c r="AF143" s="113">
        <f>IF(OR(E143=""),"",VLOOKUP(E143,[1]Arbejdstider!$B$4:$AE$78,20,))</f>
        <v>1</v>
      </c>
      <c r="AG143" s="109">
        <f>IF(OR(E143=""),"",VLOOKUP(E143,[1]Arbejdstider!$B$4:$AE$78,21,))</f>
        <v>1</v>
      </c>
      <c r="AH143" s="109">
        <f>IF(OR(E143=""),"",VLOOKUP(E143,[1]Arbejdstider!$B$4:$AE$78,22,))</f>
        <v>0</v>
      </c>
      <c r="AI143" s="109">
        <f>IF(OR(E143=""),"",VLOOKUP(E143,[1]Arbejdstider!$B$4:$AE$78,23,))</f>
        <v>0</v>
      </c>
      <c r="AJ143" s="114">
        <f>IF(OR(E143=""),"",VLOOKUP(E143,[1]Arbejdstider!$B$4:$AE$78,20,))</f>
        <v>1</v>
      </c>
      <c r="AK143" s="110">
        <f>IF(OR(E143=""),"",VLOOKUP(E143,[1]Arbejdstider!$B$4:$AE$78,21,))</f>
        <v>1</v>
      </c>
      <c r="AL143" s="115"/>
      <c r="AM143" s="115"/>
      <c r="AN143" s="115"/>
      <c r="AO143" s="115"/>
      <c r="AP143" s="115"/>
      <c r="AQ143" s="115"/>
      <c r="AR143" s="116"/>
      <c r="AS143" s="117"/>
      <c r="AT143" s="118">
        <f>IF(OR(E143=""),"",VLOOKUP(E143,[1]Arbejdstider!$B$4:$AE$78,24,))</f>
        <v>0</v>
      </c>
      <c r="AU143" s="113">
        <f>IF(OR(E143=""),"",VLOOKUP(E143,[1]Arbejdstider!$B$4:$AE$78,22,))</f>
        <v>0</v>
      </c>
      <c r="AV143" s="113">
        <f>IF(OR(E143=""),"",VLOOKUP(E143,[1]Arbejdstider!$B$4:$AE$78,23,))</f>
        <v>0</v>
      </c>
      <c r="AW143" s="119">
        <f t="shared" si="36"/>
        <v>0.34375</v>
      </c>
      <c r="AX143" s="120">
        <f>IF(OR($F143="",$G143=""),0,((IF($G143-MAX($F143,([1]Arbejdstider!$C$84/24))+($G143&lt;$F143)&lt;0,0,$G143-MAX($F143,([1]Arbejdstider!$C$84/24))+($G143&lt;$F143)))*24)-((IF(($G143-MAX($F143,([1]Arbejdstider!$D$84/24))+($G143&lt;$F143))&lt;0,0,($G143-MAX($F143,([1]Arbejdstider!$D$84/24))+($G143&lt;$F143)))))*24)</f>
        <v>0</v>
      </c>
      <c r="AY143" s="120">
        <f>IF(OR($F143="",$G143=""),0,((IF($G143-MAX($F143,([1]Arbejdstider!$C$85/24))+($G143&lt;$F143)&lt;0,0,$G143-MAX($F143,([1]Arbejdstider!$C$85/24))+($G143&lt;$F143)))*24)-((IF(($G143-MAX($F143,([1]Arbejdstider!$D$85/24))+($G143&lt;$F143))&lt;0,0,($G143-MAX($F143,([1]Arbejdstider!$D$85/24))+($G143&lt;$F143)))))*24)-IF(OR($AR143="",$AS143=""),0,((IF($AS143-MAX($AR143,([1]Arbejdstider!$C$85/24))+($AS143&lt;$AR143)&lt;0,0,$AS143-MAX($AR143,([1]Arbejdstider!$C$85/24))+($AS143&lt;$AR143)))*24)-((IF(($AS143-MAX($AR143,([1]Arbejdstider!$D$85/24))+($AS143&lt;$AR143))&lt;0,0,($AS143-MAX($AR143,([1]Arbejdstider!$D$85/24))+($AS143&lt;$AR143)))))*24)</f>
        <v>0</v>
      </c>
      <c r="AZ143" s="120">
        <f>IFERROR(CEILING(IF(E143="","",IF(OR($F143=0,$G143=0),0,($G143&lt;=$F143)*(1-([1]Arbejdstider!$C$86/24)+([1]Arbejdstider!$D$86/24))*24+(MIN(([1]Arbejdstider!$D$86/24),$G143)-MIN(([1]Arbejdstider!$D$86/24),$F143)+MAX(([1]Arbejdstider!$C$86/24),$G143)-MAX(([1]Arbejdstider!$C$86/24),$F143))*24)-IF(OR($AR143=0,$AS143=0),0,($AS143&lt;=$AR143)*(1-([1]Arbejdstider!$C$86/24)+([1]Arbejdstider!$D$86/24))*24+(MIN(([1]Arbejdstider!$D$86/24),$AS143)-MIN(([1]Arbejdstider!$D$86/24),$AR143)+MAX(([1]Arbejdstider!$C$86/24),$AS143)-MAX(([1]Arbejdstider!$C$86/24),$AR143))*24)+IF(OR($H143=0,$I143=0),0,($I143&lt;=$H143)*(1-([1]Arbejdstider!$C$86/24)+([1]Arbejdstider!$D$86/24))*24+(MIN(([1]Arbejdstider!$D$86/24),$I143)-MIN(([1]Arbejdstider!$D$86/24),$H143)+MAX(([1]Arbejdstider!$C$86/24),$G143)-MAX(([1]Arbejdstider!$C$86/24),$H143))*24)),0.5),"")</f>
        <v>7</v>
      </c>
      <c r="BA143" s="122">
        <f t="shared" si="37"/>
        <v>0</v>
      </c>
      <c r="BB143" s="122">
        <f t="shared" si="38"/>
        <v>0</v>
      </c>
      <c r="BC143" s="122">
        <f t="shared" si="39"/>
        <v>0</v>
      </c>
      <c r="BD143" s="123"/>
      <c r="BE143" s="124"/>
      <c r="BF143" s="122">
        <f t="shared" si="40"/>
        <v>0</v>
      </c>
      <c r="BG143" s="120">
        <f t="shared" si="47"/>
        <v>1.5</v>
      </c>
      <c r="BH143" s="120">
        <f t="shared" si="41"/>
        <v>0</v>
      </c>
      <c r="BI143" s="121">
        <f t="shared" si="42"/>
        <v>0</v>
      </c>
      <c r="BJ143" s="120">
        <f t="shared" si="43"/>
        <v>7.3999999999999986</v>
      </c>
      <c r="BK143" s="120">
        <f t="shared" si="35"/>
        <v>0</v>
      </c>
      <c r="BL143" s="121">
        <f t="shared" si="48"/>
        <v>0</v>
      </c>
      <c r="BM143" s="121">
        <f t="shared" si="44"/>
        <v>0</v>
      </c>
      <c r="BN143" s="121"/>
      <c r="BO143" s="148"/>
      <c r="BP143" s="149">
        <f>IF(OR(F143=0,G143=0),0,IF(AND(WEEKDAY(C143,2)=5,G143&lt;F143,G143&gt;(6/24)),(G143-MAX(F143,(6/24))+(F143&gt;G143))*24-7,IF(WEEKDAY(C143,2)=6,(G143-MAX(F143,(6/24))+(F143&gt;G143))*24,IF(WEEKDAY(C143,2)=7,IF(F143&gt;G143,([1]Arbejdstider!H$87-F143)*24,IF(F143&lt;G143,(G143-F143)*24)),0))))</f>
        <v>0</v>
      </c>
      <c r="BQ143" s="149">
        <f>IF(OR(H143=0,I143=0),0,IF(AND(WEEKDAY(C143,2)=5,I143&lt;H143,I143&gt;(6/24)),(I143-MAX(H143,(6/24))+(H143&gt;I143))*24-7,IF(WEEKDAY(C143,2)=6,(I143-MAX(H143,(6/24))+(H143&gt;I143))*24,IF(WEEKDAY(C143,2)=7,IF(H143&gt;I143,([1]Arbejdstider!H$87-H143)*24,IF(H143&lt;I143,(I143-H143)*24)),""))))</f>
        <v>1.25</v>
      </c>
      <c r="BR143" s="149"/>
      <c r="BS143" s="149"/>
      <c r="BT143" s="150"/>
      <c r="BU143" s="128">
        <f t="shared" si="45"/>
        <v>0</v>
      </c>
      <c r="BV143" s="129" t="str">
        <f t="shared" si="46"/>
        <v>Fredag</v>
      </c>
      <c r="CF143" s="152"/>
      <c r="CG143" s="152"/>
      <c r="CP143" s="153"/>
    </row>
    <row r="144" spans="2:94" s="151" customFormat="1" x14ac:dyDescent="0.2">
      <c r="B144" s="145"/>
      <c r="C144" s="146">
        <f t="shared" si="49"/>
        <v>43575</v>
      </c>
      <c r="D144" s="146" t="str">
        <f t="shared" si="50"/>
        <v>Lørdag</v>
      </c>
      <c r="E144" s="147" t="s">
        <v>29</v>
      </c>
      <c r="F144" s="109">
        <f>IF(OR(E144=""),"",VLOOKUP(E144,[1]Arbejdstider!$B$4:$AE$78,2,))</f>
        <v>0</v>
      </c>
      <c r="G144" s="109">
        <f>IF(OR(E144=""),"",VLOOKUP(E144,[1]Arbejdstider!$B$4:$AE$78,3,))</f>
        <v>0</v>
      </c>
      <c r="H144" s="109">
        <f>IF(OR(E144=""),"",VLOOKUP(E144,[1]Arbejdstider!$B$4:$AE$78,4,))</f>
        <v>0</v>
      </c>
      <c r="I144" s="109">
        <f>IF(OR(E144=""),"",VLOOKUP(E144,[1]Arbejdstider!$B$4:$AE$78,5,))</f>
        <v>0</v>
      </c>
      <c r="J144" s="110">
        <f>IF(OR(E144=""),"",VLOOKUP(E144,[1]Arbejdstider!$B$4:$AE$78,6,))</f>
        <v>0.29166666666666669</v>
      </c>
      <c r="K144" s="110">
        <f>IF(OR(E144=""),"",VLOOKUP(E144,[1]Arbejdstider!$B$4:$AE$78,7,))</f>
        <v>0.6</v>
      </c>
      <c r="L144" s="111">
        <f>IF(OR(E144=""),"",VLOOKUP(E144,[1]Arbejdstider!$B$3:$AE$78,10,))</f>
        <v>0</v>
      </c>
      <c r="M144" s="111">
        <f>IF(OR(E144=""),"",VLOOKUP(E144,[1]Arbejdstider!$B$4:$AE$78,11,))</f>
        <v>0</v>
      </c>
      <c r="N144" s="109">
        <f>IF(OR(E144=""),"",VLOOKUP(E144,[1]Arbejdstider!$B$4:$AE$78,14,))</f>
        <v>0</v>
      </c>
      <c r="O144" s="109">
        <f>IF(OR(E144=""),"",VLOOKUP(E144,[1]Arbejdstider!$B$4:$AE$78,15,))</f>
        <v>0</v>
      </c>
      <c r="P144" s="109">
        <f>IF(OR(E144=""),"",VLOOKUP(E144,[1]Arbejdstider!$B$4:$AE$78,12,))</f>
        <v>0</v>
      </c>
      <c r="Q144" s="109">
        <f>IF(OR(E144=""),"",VLOOKUP(E144,[1]Arbejdstider!$B$4:$AE$78,13,))</f>
        <v>0</v>
      </c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>
        <f>IF(OR(E144=""),"",VLOOKUP(E144,[1]Arbejdstider!$B$4:$AE$78,16,))</f>
        <v>0</v>
      </c>
      <c r="AC144" s="112">
        <f>IF(OR(E144=""),"",VLOOKUP(E144,[1]Arbejdstider!$B$4:$AE$78,17,))</f>
        <v>0</v>
      </c>
      <c r="AD144" s="112">
        <f>IF(OR(E144=""),"",VLOOKUP(E144,[1]Arbejdstider!$B$4:$AE$78,18,))</f>
        <v>0</v>
      </c>
      <c r="AE144" s="112">
        <f>IF(OR(E144=""),"",VLOOKUP(E144,[1]Arbejdstider!$B$4:$AE$78,19,))</f>
        <v>0</v>
      </c>
      <c r="AF144" s="113">
        <f>IF(OR(E144=""),"",VLOOKUP(E144,[1]Arbejdstider!$B$4:$AE$78,20,))</f>
        <v>1</v>
      </c>
      <c r="AG144" s="109">
        <f>IF(OR(E144=""),"",VLOOKUP(E144,[1]Arbejdstider!$B$4:$AE$78,21,))</f>
        <v>1</v>
      </c>
      <c r="AH144" s="109">
        <f>IF(OR(E144=""),"",VLOOKUP(E144,[1]Arbejdstider!$B$4:$AE$78,22,))</f>
        <v>0</v>
      </c>
      <c r="AI144" s="109">
        <f>IF(OR(E144=""),"",VLOOKUP(E144,[1]Arbejdstider!$B$4:$AE$78,23,))</f>
        <v>0</v>
      </c>
      <c r="AJ144" s="114">
        <f>IF(OR(E144=""),"",VLOOKUP(E144,[1]Arbejdstider!$B$4:$AE$78,20,))</f>
        <v>1</v>
      </c>
      <c r="AK144" s="110">
        <f>IF(OR(E144=""),"",VLOOKUP(E144,[1]Arbejdstider!$B$4:$AE$78,21,))</f>
        <v>1</v>
      </c>
      <c r="AL144" s="115"/>
      <c r="AM144" s="115"/>
      <c r="AN144" s="115"/>
      <c r="AO144" s="115"/>
      <c r="AP144" s="115"/>
      <c r="AQ144" s="115"/>
      <c r="AR144" s="116"/>
      <c r="AS144" s="117"/>
      <c r="AT144" s="118">
        <f>IF(OR(E144=""),"",VLOOKUP(E144,[1]Arbejdstider!$B$4:$AE$78,24,))</f>
        <v>0</v>
      </c>
      <c r="AU144" s="113">
        <f>IF(OR(E144=""),"",VLOOKUP(E144,[1]Arbejdstider!$B$4:$AE$78,22,))</f>
        <v>0</v>
      </c>
      <c r="AV144" s="113">
        <f>IF(OR(E144=""),"",VLOOKUP(E144,[1]Arbejdstider!$B$4:$AE$78,23,))</f>
        <v>0</v>
      </c>
      <c r="AW144" s="119">
        <f t="shared" si="36"/>
        <v>0</v>
      </c>
      <c r="AX144" s="120">
        <f>IF(OR($F144="",$G144=""),0,((IF($G144-MAX($F144,([1]Arbejdstider!$C$84/24))+($G144&lt;$F144)&lt;0,0,$G144-MAX($F144,([1]Arbejdstider!$C$84/24))+($G144&lt;$F144)))*24)-((IF(($G144-MAX($F144,([1]Arbejdstider!$D$84/24))+($G144&lt;$F144))&lt;0,0,($G144-MAX($F144,([1]Arbejdstider!$D$84/24))+($G144&lt;$F144)))))*24)</f>
        <v>0</v>
      </c>
      <c r="AY144" s="120">
        <f>IF(OR($F144="",$G144=""),0,((IF($G144-MAX($F144,([1]Arbejdstider!$C$85/24))+($G144&lt;$F144)&lt;0,0,$G144-MAX($F144,([1]Arbejdstider!$C$85/24))+($G144&lt;$F144)))*24)-((IF(($G144-MAX($F144,([1]Arbejdstider!$D$85/24))+($G144&lt;$F144))&lt;0,0,($G144-MAX($F144,([1]Arbejdstider!$D$85/24))+($G144&lt;$F144)))))*24)-IF(OR($AR144="",$AS144=""),0,((IF($AS144-MAX($AR144,([1]Arbejdstider!$C$85/24))+($AS144&lt;$AR144)&lt;0,0,$AS144-MAX($AR144,([1]Arbejdstider!$C$85/24))+($AS144&lt;$AR144)))*24)-((IF(($AS144-MAX($AR144,([1]Arbejdstider!$D$85/24))+($AS144&lt;$AR144))&lt;0,0,($AS144-MAX($AR144,([1]Arbejdstider!$D$85/24))+($AS144&lt;$AR144)))))*24)</f>
        <v>0</v>
      </c>
      <c r="AZ144" s="120">
        <f>IFERROR(CEILING(IF(E144="","",IF(OR($F144=0,$G144=0),0,($G144&lt;=$F144)*(1-([1]Arbejdstider!$C$86/24)+([1]Arbejdstider!$D$86/24))*24+(MIN(([1]Arbejdstider!$D$86/24),$G144)-MIN(([1]Arbejdstider!$D$86/24),$F144)+MAX(([1]Arbejdstider!$C$86/24),$G144)-MAX(([1]Arbejdstider!$C$86/24),$F144))*24)-IF(OR($AR144=0,$AS144=0),0,($AS144&lt;=$AR144)*(1-([1]Arbejdstider!$C$86/24)+([1]Arbejdstider!$D$86/24))*24+(MIN(([1]Arbejdstider!$D$86/24),$AS144)-MIN(([1]Arbejdstider!$D$86/24),$AR144)+MAX(([1]Arbejdstider!$C$86/24),$AS144)-MAX(([1]Arbejdstider!$C$86/24),$AR144))*24)+IF(OR($H144=0,$I144=0),0,($I144&lt;=$H144)*(1-([1]Arbejdstider!$C$86/24)+([1]Arbejdstider!$D$86/24))*24+(MIN(([1]Arbejdstider!$D$86/24),$I144)-MIN(([1]Arbejdstider!$D$86/24),$H144)+MAX(([1]Arbejdstider!$C$86/24),$G144)-MAX(([1]Arbejdstider!$C$86/24),$H144))*24)),0.5),"")</f>
        <v>0</v>
      </c>
      <c r="BA144" s="122">
        <f t="shared" si="37"/>
        <v>0</v>
      </c>
      <c r="BB144" s="122">
        <f t="shared" si="38"/>
        <v>0</v>
      </c>
      <c r="BC144" s="122">
        <f t="shared" si="39"/>
        <v>0</v>
      </c>
      <c r="BD144" s="123"/>
      <c r="BE144" s="124"/>
      <c r="BF144" s="122">
        <f t="shared" si="40"/>
        <v>0</v>
      </c>
      <c r="BG144" s="120">
        <f t="shared" si="47"/>
        <v>0</v>
      </c>
      <c r="BH144" s="120">
        <f t="shared" si="41"/>
        <v>0</v>
      </c>
      <c r="BI144" s="121">
        <f t="shared" si="42"/>
        <v>0</v>
      </c>
      <c r="BJ144" s="120">
        <f t="shared" si="43"/>
        <v>7.3999999999999986</v>
      </c>
      <c r="BK144" s="120">
        <f t="shared" si="35"/>
        <v>0</v>
      </c>
      <c r="BL144" s="121">
        <f t="shared" si="48"/>
        <v>0</v>
      </c>
      <c r="BM144" s="121">
        <f t="shared" si="44"/>
        <v>0</v>
      </c>
      <c r="BN144" s="121"/>
      <c r="BO144" s="148"/>
      <c r="BP144" s="149">
        <f>IF(OR(F144=0,G144=0),0,IF(AND(WEEKDAY(C144,2)=5,G144&lt;F144,G144&gt;(6/24)),(G144-MAX(F144,(6/24))+(F144&gt;G144))*24-7,IF(WEEKDAY(C144,2)=6,(G144-MAX(F144,(6/24))+(F144&gt;G144))*24,IF(WEEKDAY(C144,2)=7,IF(F144&gt;G144,([1]Arbejdstider!H$87-F144)*24,IF(F144&lt;G144,(G144-F144)*24)),0))))</f>
        <v>0</v>
      </c>
      <c r="BQ144" s="149">
        <f>IF(OR(H144=0,I144=0),0,IF(AND(WEEKDAY(C144,2)=5,I144&lt;H144,I144&gt;(6/24)),(I144-MAX(H144,(6/24))+(H144&gt;I144))*24-7,IF(WEEKDAY(C144,2)=6,(I144-MAX(H144,(6/24))+(H144&gt;I144))*24,IF(WEEKDAY(C144,2)=7,IF(H144&gt;I144,([1]Arbejdstider!H$87-H144)*24,IF(H144&lt;I144,(I144-H144)*24)),""))))</f>
        <v>0</v>
      </c>
      <c r="BR144" s="149"/>
      <c r="BS144" s="149"/>
      <c r="BT144" s="150"/>
      <c r="BU144" s="128">
        <f t="shared" si="45"/>
        <v>0</v>
      </c>
      <c r="BV144" s="129" t="str">
        <f t="shared" si="46"/>
        <v>Lørdag</v>
      </c>
      <c r="CF144" s="152"/>
      <c r="CG144" s="152"/>
      <c r="CP144" s="153"/>
    </row>
    <row r="145" spans="2:94" s="151" customFormat="1" x14ac:dyDescent="0.2">
      <c r="B145" s="145"/>
      <c r="C145" s="146">
        <f t="shared" si="49"/>
        <v>43576</v>
      </c>
      <c r="D145" s="146" t="str">
        <f t="shared" si="50"/>
        <v>Søndag</v>
      </c>
      <c r="E145" s="147" t="s">
        <v>46</v>
      </c>
      <c r="F145" s="109">
        <f>IF(OR(E145=""),"",VLOOKUP(E145,[1]Arbejdstider!$B$4:$AE$78,2,))</f>
        <v>0</v>
      </c>
      <c r="G145" s="109">
        <f>IF(OR(E145=""),"",VLOOKUP(E145,[1]Arbejdstider!$B$4:$AE$78,3,))</f>
        <v>0</v>
      </c>
      <c r="H145" s="109">
        <f>IF(OR(E145=""),"",VLOOKUP(E145,[1]Arbejdstider!$B$4:$AE$78,4,))</f>
        <v>0</v>
      </c>
      <c r="I145" s="109">
        <f>IF(OR(E145=""),"",VLOOKUP(E145,[1]Arbejdstider!$B$4:$AE$78,5,))</f>
        <v>0</v>
      </c>
      <c r="J145" s="110">
        <f>IF(OR(E145=""),"",VLOOKUP(E145,[1]Arbejdstider!$B$4:$AE$78,6,))</f>
        <v>0</v>
      </c>
      <c r="K145" s="110">
        <f>IF(OR(E145=""),"",VLOOKUP(E145,[1]Arbejdstider!$B$4:$AE$78,7,))</f>
        <v>0</v>
      </c>
      <c r="L145" s="111">
        <f>IF(OR(E145=""),"",VLOOKUP(E145,[1]Arbejdstider!$B$3:$AE$78,10,))</f>
        <v>0</v>
      </c>
      <c r="M145" s="111">
        <f>IF(OR(E145=""),"",VLOOKUP(E145,[1]Arbejdstider!$B$4:$AE$78,11,))</f>
        <v>0</v>
      </c>
      <c r="N145" s="109">
        <f>IF(OR(E145=""),"",VLOOKUP(E145,[1]Arbejdstider!$B$4:$AE$78,14,))</f>
        <v>0</v>
      </c>
      <c r="O145" s="109">
        <f>IF(OR(E145=""),"",VLOOKUP(E145,[1]Arbejdstider!$B$4:$AE$78,15,))</f>
        <v>0</v>
      </c>
      <c r="P145" s="109">
        <f>IF(OR(E145=""),"",VLOOKUP(E145,[1]Arbejdstider!$B$4:$AE$78,12,))</f>
        <v>0</v>
      </c>
      <c r="Q145" s="109">
        <f>IF(OR(E145=""),"",VLOOKUP(E145,[1]Arbejdstider!$B$4:$AE$78,13,))</f>
        <v>0</v>
      </c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>
        <f>IF(OR(E145=""),"",VLOOKUP(E145,[1]Arbejdstider!$B$4:$AE$78,16,))</f>
        <v>0</v>
      </c>
      <c r="AC145" s="112">
        <f>IF(OR(E145=""),"",VLOOKUP(E145,[1]Arbejdstider!$B$4:$AE$78,17,))</f>
        <v>0</v>
      </c>
      <c r="AD145" s="112">
        <f>IF(OR(E145=""),"",VLOOKUP(E145,[1]Arbejdstider!$B$4:$AE$78,18,))</f>
        <v>0</v>
      </c>
      <c r="AE145" s="112">
        <f>IF(OR(E145=""),"",VLOOKUP(E145,[1]Arbejdstider!$B$4:$AE$78,19,))</f>
        <v>0</v>
      </c>
      <c r="AF145" s="113">
        <f>IF(OR(E145=""),"",VLOOKUP(E145,[1]Arbejdstider!$B$4:$AE$78,20,))</f>
        <v>1</v>
      </c>
      <c r="AG145" s="109">
        <f>IF(OR(E145=""),"",VLOOKUP(E145,[1]Arbejdstider!$B$4:$AE$78,21,))</f>
        <v>1</v>
      </c>
      <c r="AH145" s="109">
        <f>IF(OR(E145=""),"",VLOOKUP(E145,[1]Arbejdstider!$B$4:$AE$78,22,))</f>
        <v>0</v>
      </c>
      <c r="AI145" s="109">
        <f>IF(OR(E145=""),"",VLOOKUP(E145,[1]Arbejdstider!$B$4:$AE$78,23,))</f>
        <v>0</v>
      </c>
      <c r="AJ145" s="114">
        <f>IF(OR(E145=""),"",VLOOKUP(E145,[1]Arbejdstider!$B$4:$AE$78,20,))</f>
        <v>1</v>
      </c>
      <c r="AK145" s="110">
        <f>IF(OR(E145=""),"",VLOOKUP(E145,[1]Arbejdstider!$B$4:$AE$78,21,))</f>
        <v>1</v>
      </c>
      <c r="AL145" s="115"/>
      <c r="AM145" s="115"/>
      <c r="AN145" s="115"/>
      <c r="AO145" s="115"/>
      <c r="AP145" s="115"/>
      <c r="AQ145" s="115"/>
      <c r="AR145" s="116"/>
      <c r="AS145" s="117"/>
      <c r="AT145" s="118">
        <f>IF(OR(E145=""),"",VLOOKUP(E145,[1]Arbejdstider!$B$4:$AE$78,24,))</f>
        <v>0</v>
      </c>
      <c r="AU145" s="113">
        <f>IF(OR(E145=""),"",VLOOKUP(E145,[1]Arbejdstider!$B$4:$AE$78,22,))</f>
        <v>0</v>
      </c>
      <c r="AV145" s="113">
        <f>IF(OR(E145=""),"",VLOOKUP(E145,[1]Arbejdstider!$B$4:$AE$78,23,))</f>
        <v>0</v>
      </c>
      <c r="AW145" s="119">
        <f t="shared" si="36"/>
        <v>0</v>
      </c>
      <c r="AX145" s="120">
        <f>IF(OR($F145="",$G145=""),0,((IF($G145-MAX($F145,([1]Arbejdstider!$C$84/24))+($G145&lt;$F145)&lt;0,0,$G145-MAX($F145,([1]Arbejdstider!$C$84/24))+($G145&lt;$F145)))*24)-((IF(($G145-MAX($F145,([1]Arbejdstider!$D$84/24))+($G145&lt;$F145))&lt;0,0,($G145-MAX($F145,([1]Arbejdstider!$D$84/24))+($G145&lt;$F145)))))*24)</f>
        <v>0</v>
      </c>
      <c r="AY145" s="120">
        <f>IF(OR($F145="",$G145=""),0,((IF($G145-MAX($F145,([1]Arbejdstider!$C$85/24))+($G145&lt;$F145)&lt;0,0,$G145-MAX($F145,([1]Arbejdstider!$C$85/24))+($G145&lt;$F145)))*24)-((IF(($G145-MAX($F145,([1]Arbejdstider!$D$85/24))+($G145&lt;$F145))&lt;0,0,($G145-MAX($F145,([1]Arbejdstider!$D$85/24))+($G145&lt;$F145)))))*24)-IF(OR($AR145="",$AS145=""),0,((IF($AS145-MAX($AR145,([1]Arbejdstider!$C$85/24))+($AS145&lt;$AR145)&lt;0,0,$AS145-MAX($AR145,([1]Arbejdstider!$C$85/24))+($AS145&lt;$AR145)))*24)-((IF(($AS145-MAX($AR145,([1]Arbejdstider!$D$85/24))+($AS145&lt;$AR145))&lt;0,0,($AS145-MAX($AR145,([1]Arbejdstider!$D$85/24))+($AS145&lt;$AR145)))))*24)</f>
        <v>0</v>
      </c>
      <c r="AZ145" s="120">
        <f>IFERROR(CEILING(IF(E145="","",IF(OR($F145=0,$G145=0),0,($G145&lt;=$F145)*(1-([1]Arbejdstider!$C$86/24)+([1]Arbejdstider!$D$86/24))*24+(MIN(([1]Arbejdstider!$D$86/24),$G145)-MIN(([1]Arbejdstider!$D$86/24),$F145)+MAX(([1]Arbejdstider!$C$86/24),$G145)-MAX(([1]Arbejdstider!$C$86/24),$F145))*24)-IF(OR($AR145=0,$AS145=0),0,($AS145&lt;=$AR145)*(1-([1]Arbejdstider!$C$86/24)+([1]Arbejdstider!$D$86/24))*24+(MIN(([1]Arbejdstider!$D$86/24),$AS145)-MIN(([1]Arbejdstider!$D$86/24),$AR145)+MAX(([1]Arbejdstider!$C$86/24),$AS145)-MAX(([1]Arbejdstider!$C$86/24),$AR145))*24)+IF(OR($H145=0,$I145=0),0,($I145&lt;=$H145)*(1-([1]Arbejdstider!$C$86/24)+([1]Arbejdstider!$D$86/24))*24+(MIN(([1]Arbejdstider!$D$86/24),$I145)-MIN(([1]Arbejdstider!$D$86/24),$H145)+MAX(([1]Arbejdstider!$C$86/24),$G145)-MAX(([1]Arbejdstider!$C$86/24),$H145))*24)),0.5),"")</f>
        <v>0</v>
      </c>
      <c r="BA145" s="122">
        <f t="shared" si="37"/>
        <v>0</v>
      </c>
      <c r="BB145" s="122">
        <f t="shared" si="38"/>
        <v>0</v>
      </c>
      <c r="BC145" s="122">
        <f t="shared" si="39"/>
        <v>0</v>
      </c>
      <c r="BD145" s="123"/>
      <c r="BE145" s="124"/>
      <c r="BF145" s="122">
        <f t="shared" si="40"/>
        <v>0</v>
      </c>
      <c r="BG145" s="120">
        <f t="shared" si="47"/>
        <v>0</v>
      </c>
      <c r="BH145" s="120">
        <f t="shared" si="41"/>
        <v>0</v>
      </c>
      <c r="BI145" s="121">
        <f t="shared" si="42"/>
        <v>0</v>
      </c>
      <c r="BJ145" s="120">
        <f t="shared" si="43"/>
        <v>0</v>
      </c>
      <c r="BK145" s="120">
        <f t="shared" si="35"/>
        <v>0</v>
      </c>
      <c r="BL145" s="121">
        <f t="shared" si="48"/>
        <v>0</v>
      </c>
      <c r="BM145" s="121">
        <f t="shared" si="44"/>
        <v>0</v>
      </c>
      <c r="BN145" s="121"/>
      <c r="BO145" s="148"/>
      <c r="BP145" s="149">
        <f>IF(OR(F145=0,G145=0),0,IF(AND(WEEKDAY(C145,2)=5,G145&lt;F145,G145&gt;(6/24)),(G145-MAX(F145,(6/24))+(F145&gt;G145))*24-7,IF(WEEKDAY(C145,2)=6,(G145-MAX(F145,(6/24))+(F145&gt;G145))*24,IF(WEEKDAY(C145,2)=7,IF(F145&gt;G145,([1]Arbejdstider!H$87-F145)*24,IF(F145&lt;G145,(G145-F145)*24)),0))))</f>
        <v>0</v>
      </c>
      <c r="BQ145" s="149">
        <f>IF(OR(H145=0,I145=0),0,IF(AND(WEEKDAY(C145,2)=5,I145&lt;H145,I145&gt;(6/24)),(I145-MAX(H145,(6/24))+(H145&gt;I145))*24-7,IF(WEEKDAY(C145,2)=6,(I145-MAX(H145,(6/24))+(H145&gt;I145))*24,IF(WEEKDAY(C145,2)=7,IF(H145&gt;I145,([1]Arbejdstider!H$87-H145)*24,IF(H145&lt;I145,(I145-H145)*24)),""))))</f>
        <v>0</v>
      </c>
      <c r="BR145" s="149"/>
      <c r="BS145" s="149"/>
      <c r="BT145" s="150"/>
      <c r="BU145" s="128">
        <f t="shared" si="45"/>
        <v>0</v>
      </c>
      <c r="BV145" s="129" t="str">
        <f t="shared" si="46"/>
        <v>Søndag</v>
      </c>
      <c r="CF145" s="152"/>
      <c r="CG145" s="152"/>
      <c r="CP145" s="153"/>
    </row>
    <row r="146" spans="2:94" s="151" customFormat="1" x14ac:dyDescent="0.2">
      <c r="B146" s="145"/>
      <c r="C146" s="146">
        <f t="shared" si="49"/>
        <v>43577</v>
      </c>
      <c r="D146" s="146" t="str">
        <f t="shared" si="50"/>
        <v>Mandag</v>
      </c>
      <c r="E146" s="147" t="s">
        <v>46</v>
      </c>
      <c r="F146" s="109">
        <f>IF(OR(E146=""),"",VLOOKUP(E146,[1]Arbejdstider!$B$4:$AE$78,2,))</f>
        <v>0</v>
      </c>
      <c r="G146" s="109">
        <f>IF(OR(E146=""),"",VLOOKUP(E146,[1]Arbejdstider!$B$4:$AE$78,3,))</f>
        <v>0</v>
      </c>
      <c r="H146" s="109">
        <f>IF(OR(E146=""),"",VLOOKUP(E146,[1]Arbejdstider!$B$4:$AE$78,4,))</f>
        <v>0</v>
      </c>
      <c r="I146" s="109">
        <f>IF(OR(E146=""),"",VLOOKUP(E146,[1]Arbejdstider!$B$4:$AE$78,5,))</f>
        <v>0</v>
      </c>
      <c r="J146" s="110">
        <f>IF(OR(E146=""),"",VLOOKUP(E146,[1]Arbejdstider!$B$4:$AE$78,6,))</f>
        <v>0</v>
      </c>
      <c r="K146" s="110">
        <f>IF(OR(E146=""),"",VLOOKUP(E146,[1]Arbejdstider!$B$4:$AE$78,7,))</f>
        <v>0</v>
      </c>
      <c r="L146" s="111">
        <f>IF(OR(E146=""),"",VLOOKUP(E146,[1]Arbejdstider!$B$3:$AE$78,10,))</f>
        <v>0</v>
      </c>
      <c r="M146" s="111">
        <f>IF(OR(E146=""),"",VLOOKUP(E146,[1]Arbejdstider!$B$4:$AE$78,11,))</f>
        <v>0</v>
      </c>
      <c r="N146" s="109">
        <f>IF(OR(E146=""),"",VLOOKUP(E146,[1]Arbejdstider!$B$4:$AE$78,14,))</f>
        <v>0</v>
      </c>
      <c r="O146" s="109">
        <f>IF(OR(E146=""),"",VLOOKUP(E146,[1]Arbejdstider!$B$4:$AE$78,15,))</f>
        <v>0</v>
      </c>
      <c r="P146" s="109">
        <f>IF(OR(E146=""),"",VLOOKUP(E146,[1]Arbejdstider!$B$4:$AE$78,12,))</f>
        <v>0</v>
      </c>
      <c r="Q146" s="109">
        <f>IF(OR(E146=""),"",VLOOKUP(E146,[1]Arbejdstider!$B$4:$AE$78,13,))</f>
        <v>0</v>
      </c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>
        <f>IF(OR(E146=""),"",VLOOKUP(E146,[1]Arbejdstider!$B$4:$AE$78,16,))</f>
        <v>0</v>
      </c>
      <c r="AC146" s="112">
        <f>IF(OR(E146=""),"",VLOOKUP(E146,[1]Arbejdstider!$B$4:$AE$78,17,))</f>
        <v>0</v>
      </c>
      <c r="AD146" s="112">
        <f>IF(OR(E146=""),"",VLOOKUP(E146,[1]Arbejdstider!$B$4:$AE$78,18,))</f>
        <v>0</v>
      </c>
      <c r="AE146" s="112">
        <f>IF(OR(E146=""),"",VLOOKUP(E146,[1]Arbejdstider!$B$4:$AE$78,19,))</f>
        <v>0</v>
      </c>
      <c r="AF146" s="113">
        <f>IF(OR(E146=""),"",VLOOKUP(E146,[1]Arbejdstider!$B$4:$AE$78,20,))</f>
        <v>1</v>
      </c>
      <c r="AG146" s="109">
        <f>IF(OR(E146=""),"",VLOOKUP(E146,[1]Arbejdstider!$B$4:$AE$78,21,))</f>
        <v>1</v>
      </c>
      <c r="AH146" s="109">
        <f>IF(OR(E146=""),"",VLOOKUP(E146,[1]Arbejdstider!$B$4:$AE$78,22,))</f>
        <v>0</v>
      </c>
      <c r="AI146" s="109">
        <f>IF(OR(E146=""),"",VLOOKUP(E146,[1]Arbejdstider!$B$4:$AE$78,23,))</f>
        <v>0</v>
      </c>
      <c r="AJ146" s="114">
        <f>IF(OR(E146=""),"",VLOOKUP(E146,[1]Arbejdstider!$B$4:$AE$78,20,))</f>
        <v>1</v>
      </c>
      <c r="AK146" s="110">
        <f>IF(OR(E146=""),"",VLOOKUP(E146,[1]Arbejdstider!$B$4:$AE$78,21,))</f>
        <v>1</v>
      </c>
      <c r="AL146" s="115"/>
      <c r="AM146" s="115"/>
      <c r="AN146" s="115"/>
      <c r="AO146" s="115"/>
      <c r="AP146" s="115"/>
      <c r="AQ146" s="115"/>
      <c r="AR146" s="116"/>
      <c r="AS146" s="117"/>
      <c r="AT146" s="118">
        <f>IF(OR(E146=""),"",VLOOKUP(E146,[1]Arbejdstider!$B$4:$AE$78,24,))</f>
        <v>0</v>
      </c>
      <c r="AU146" s="113">
        <f>IF(OR(E146=""),"",VLOOKUP(E146,[1]Arbejdstider!$B$4:$AE$78,22,))</f>
        <v>0</v>
      </c>
      <c r="AV146" s="113">
        <f>IF(OR(E146=""),"",VLOOKUP(E146,[1]Arbejdstider!$B$4:$AE$78,23,))</f>
        <v>0</v>
      </c>
      <c r="AW146" s="119">
        <f t="shared" si="36"/>
        <v>0</v>
      </c>
      <c r="AX146" s="120">
        <f>IF(OR($F146="",$G146=""),0,((IF($G146-MAX($F146,([1]Arbejdstider!$C$84/24))+($G146&lt;$F146)&lt;0,0,$G146-MAX($F146,([1]Arbejdstider!$C$84/24))+($G146&lt;$F146)))*24)-((IF(($G146-MAX($F146,([1]Arbejdstider!$D$84/24))+($G146&lt;$F146))&lt;0,0,($G146-MAX($F146,([1]Arbejdstider!$D$84/24))+($G146&lt;$F146)))))*24)</f>
        <v>0</v>
      </c>
      <c r="AY146" s="120">
        <f>IF(OR($F146="",$G146=""),0,((IF($G146-MAX($F146,([1]Arbejdstider!$C$85/24))+($G146&lt;$F146)&lt;0,0,$G146-MAX($F146,([1]Arbejdstider!$C$85/24))+($G146&lt;$F146)))*24)-((IF(($G146-MAX($F146,([1]Arbejdstider!$D$85/24))+($G146&lt;$F146))&lt;0,0,($G146-MAX($F146,([1]Arbejdstider!$D$85/24))+($G146&lt;$F146)))))*24)-IF(OR($AR146="",$AS146=""),0,((IF($AS146-MAX($AR146,([1]Arbejdstider!$C$85/24))+($AS146&lt;$AR146)&lt;0,0,$AS146-MAX($AR146,([1]Arbejdstider!$C$85/24))+($AS146&lt;$AR146)))*24)-((IF(($AS146-MAX($AR146,([1]Arbejdstider!$D$85/24))+($AS146&lt;$AR146))&lt;0,0,($AS146-MAX($AR146,([1]Arbejdstider!$D$85/24))+($AS146&lt;$AR146)))))*24)</f>
        <v>0</v>
      </c>
      <c r="AZ146" s="120">
        <f>IFERROR(CEILING(IF(E146="","",IF(OR($F146=0,$G146=0),0,($G146&lt;=$F146)*(1-([1]Arbejdstider!$C$86/24)+([1]Arbejdstider!$D$86/24))*24+(MIN(([1]Arbejdstider!$D$86/24),$G146)-MIN(([1]Arbejdstider!$D$86/24),$F146)+MAX(([1]Arbejdstider!$C$86/24),$G146)-MAX(([1]Arbejdstider!$C$86/24),$F146))*24)-IF(OR($AR146=0,$AS146=0),0,($AS146&lt;=$AR146)*(1-([1]Arbejdstider!$C$86/24)+([1]Arbejdstider!$D$86/24))*24+(MIN(([1]Arbejdstider!$D$86/24),$AS146)-MIN(([1]Arbejdstider!$D$86/24),$AR146)+MAX(([1]Arbejdstider!$C$86/24),$AS146)-MAX(([1]Arbejdstider!$C$86/24),$AR146))*24)+IF(OR($H146=0,$I146=0),0,($I146&lt;=$H146)*(1-([1]Arbejdstider!$C$86/24)+([1]Arbejdstider!$D$86/24))*24+(MIN(([1]Arbejdstider!$D$86/24),$I146)-MIN(([1]Arbejdstider!$D$86/24),$H146)+MAX(([1]Arbejdstider!$C$86/24),$G146)-MAX(([1]Arbejdstider!$C$86/24),$H146))*24)),0.5),"")</f>
        <v>0</v>
      </c>
      <c r="BA146" s="122">
        <f t="shared" si="37"/>
        <v>0</v>
      </c>
      <c r="BB146" s="122">
        <f t="shared" si="38"/>
        <v>0</v>
      </c>
      <c r="BC146" s="122">
        <f t="shared" si="39"/>
        <v>0</v>
      </c>
      <c r="BD146" s="123"/>
      <c r="BE146" s="124"/>
      <c r="BF146" s="122">
        <f t="shared" si="40"/>
        <v>0</v>
      </c>
      <c r="BG146" s="120">
        <f t="shared" si="47"/>
        <v>0</v>
      </c>
      <c r="BH146" s="120">
        <f t="shared" si="41"/>
        <v>0</v>
      </c>
      <c r="BI146" s="121">
        <f t="shared" si="42"/>
        <v>0</v>
      </c>
      <c r="BJ146" s="120">
        <f t="shared" si="43"/>
        <v>0</v>
      </c>
      <c r="BK146" s="120">
        <f t="shared" si="35"/>
        <v>0</v>
      </c>
      <c r="BL146" s="121">
        <f t="shared" si="48"/>
        <v>0</v>
      </c>
      <c r="BM146" s="121">
        <f t="shared" si="44"/>
        <v>0</v>
      </c>
      <c r="BN146" s="121"/>
      <c r="BO146" s="148">
        <f>SUM(AW140:AW146)</f>
        <v>1.375</v>
      </c>
      <c r="BP146" s="149">
        <f>IF(OR(F146=0,G146=0),0,IF(AND(WEEKDAY(C146,2)=5,G146&lt;F146,G146&gt;(6/24)),(G146-MAX(F146,(6/24))+(F146&gt;G146))*24-7,IF(WEEKDAY(C146,2)=6,(G146-MAX(F146,(6/24))+(F146&gt;G146))*24,IF(WEEKDAY(C146,2)=7,IF(F146&gt;G146,([1]Arbejdstider!H$87-F146)*24,IF(F146&lt;G146,(G146-F146)*24)),0))))</f>
        <v>0</v>
      </c>
      <c r="BQ146" s="149">
        <f>IF(OR(H146=0,I146=0),0,IF(AND(WEEKDAY(C146,2)=5,I146&lt;H146,I146&gt;(6/24)),(I146-MAX(H146,(6/24))+(H146&gt;I146))*24-7,IF(WEEKDAY(C146,2)=6,(I146-MAX(H146,(6/24))+(H146&gt;I146))*24,IF(WEEKDAY(C146,2)=7,IF(H146&gt;I146,([1]Arbejdstider!H$87-H146)*24,IF(H146&lt;I146,(I146-H146)*24)),""))))</f>
        <v>0</v>
      </c>
      <c r="BR146" s="149"/>
      <c r="BS146" s="149"/>
      <c r="BT146" s="150"/>
      <c r="BU146" s="128">
        <f t="shared" si="45"/>
        <v>0</v>
      </c>
      <c r="BV146" s="129" t="str">
        <f t="shared" si="46"/>
        <v>Mandag</v>
      </c>
      <c r="CF146" s="152"/>
      <c r="CG146" s="152"/>
      <c r="CP146" s="153"/>
    </row>
    <row r="147" spans="2:94" s="151" customFormat="1" x14ac:dyDescent="0.2">
      <c r="B147" s="145">
        <f>B140+1</f>
        <v>17</v>
      </c>
      <c r="C147" s="146">
        <f t="shared" si="49"/>
        <v>43578</v>
      </c>
      <c r="D147" s="146" t="str">
        <f t="shared" si="50"/>
        <v>Tirsdag</v>
      </c>
      <c r="E147" s="147" t="s">
        <v>45</v>
      </c>
      <c r="F147" s="109">
        <f>IF(OR(E147=""),"",VLOOKUP(E147,[1]Arbejdstider!$B$4:$AE$78,2,))</f>
        <v>0.625</v>
      </c>
      <c r="G147" s="109">
        <f>IF(OR(E147=""),"",VLOOKUP(E147,[1]Arbejdstider!$B$4:$AE$78,3,))</f>
        <v>0.96875</v>
      </c>
      <c r="H147" s="109">
        <f>IF(OR(E147=""),"",VLOOKUP(E147,[1]Arbejdstider!$B$4:$AE$78,4,))</f>
        <v>0</v>
      </c>
      <c r="I147" s="109">
        <f>IF(OR(E147=""),"",VLOOKUP(E147,[1]Arbejdstider!$B$4:$AE$78,5,))</f>
        <v>0</v>
      </c>
      <c r="J147" s="110">
        <f>IF(OR(E147=""),"",VLOOKUP(E147,[1]Arbejdstider!$B$4:$AE$78,6,))</f>
        <v>0</v>
      </c>
      <c r="K147" s="110">
        <f>IF(OR(E147=""),"",VLOOKUP(E147,[1]Arbejdstider!$B$4:$AE$78,7,))</f>
        <v>0</v>
      </c>
      <c r="L147" s="111">
        <f>IF(OR(E147=""),"",VLOOKUP(E147,[1]Arbejdstider!$B$3:$AE$78,10,))</f>
        <v>0</v>
      </c>
      <c r="M147" s="111">
        <f>IF(OR(E147=""),"",VLOOKUP(E147,[1]Arbejdstider!$B$4:$AE$78,11,))</f>
        <v>0</v>
      </c>
      <c r="N147" s="109">
        <f>IF(OR(E147=""),"",VLOOKUP(E147,[1]Arbejdstider!$B$4:$AE$78,14,))</f>
        <v>0</v>
      </c>
      <c r="O147" s="109">
        <f>IF(OR(E147=""),"",VLOOKUP(E147,[1]Arbejdstider!$B$4:$AE$78,15,))</f>
        <v>0</v>
      </c>
      <c r="P147" s="109">
        <f>IF(OR(E147=""),"",VLOOKUP(E147,[1]Arbejdstider!$B$4:$AE$78,12,))</f>
        <v>0</v>
      </c>
      <c r="Q147" s="109">
        <f>IF(OR(E147=""),"",VLOOKUP(E147,[1]Arbejdstider!$B$4:$AE$78,13,))</f>
        <v>0</v>
      </c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>
        <f>IF(OR(E147=""),"",VLOOKUP(E147,[1]Arbejdstider!$B$4:$AE$78,16,))</f>
        <v>0</v>
      </c>
      <c r="AC147" s="112">
        <f>IF(OR(E147=""),"",VLOOKUP(E147,[1]Arbejdstider!$B$4:$AE$78,17,))</f>
        <v>0</v>
      </c>
      <c r="AD147" s="112">
        <f>IF(OR(E147=""),"",VLOOKUP(E147,[1]Arbejdstider!$B$4:$AE$78,18,))</f>
        <v>0</v>
      </c>
      <c r="AE147" s="112">
        <f>IF(OR(E147=""),"",VLOOKUP(E147,[1]Arbejdstider!$B$4:$AE$78,19,))</f>
        <v>0</v>
      </c>
      <c r="AF147" s="113">
        <f>IF(OR(E147=""),"",VLOOKUP(E147,[1]Arbejdstider!$B$4:$AE$78,20,))</f>
        <v>1</v>
      </c>
      <c r="AG147" s="109">
        <f>IF(OR(E147=""),"",VLOOKUP(E147,[1]Arbejdstider!$B$4:$AE$78,21,))</f>
        <v>0.625</v>
      </c>
      <c r="AH147" s="109">
        <f>IF(OR(E147=""),"",VLOOKUP(E147,[1]Arbejdstider!$B$4:$AE$78,22,))</f>
        <v>0.96875</v>
      </c>
      <c r="AI147" s="109">
        <f>IF(OR(E147=""),"",VLOOKUP(E147,[1]Arbejdstider!$B$4:$AE$78,23,))</f>
        <v>1</v>
      </c>
      <c r="AJ147" s="114">
        <f>IF(OR(E147=""),"",VLOOKUP(E147,[1]Arbejdstider!$B$4:$AE$78,20,))</f>
        <v>1</v>
      </c>
      <c r="AK147" s="110">
        <f>IF(OR(E147=""),"",VLOOKUP(E147,[1]Arbejdstider!$B$4:$AE$78,21,))</f>
        <v>0.625</v>
      </c>
      <c r="AL147" s="115"/>
      <c r="AM147" s="115"/>
      <c r="AN147" s="115"/>
      <c r="AO147" s="115"/>
      <c r="AP147" s="115"/>
      <c r="AQ147" s="115"/>
      <c r="AR147" s="116"/>
      <c r="AS147" s="117"/>
      <c r="AT147" s="118">
        <f>IF(OR(E147=""),"",VLOOKUP(E147,[1]Arbejdstider!$B$4:$AE$78,24,))</f>
        <v>0.625</v>
      </c>
      <c r="AU147" s="113">
        <f>IF(OR(E147=""),"",VLOOKUP(E147,[1]Arbejdstider!$B$4:$AE$78,22,))</f>
        <v>0.96875</v>
      </c>
      <c r="AV147" s="113">
        <f>IF(OR(E147=""),"",VLOOKUP(E147,[1]Arbejdstider!$B$4:$AE$78,23,))</f>
        <v>1</v>
      </c>
      <c r="AW147" s="119">
        <f t="shared" si="36"/>
        <v>0.34375</v>
      </c>
      <c r="AX147" s="120">
        <f>IF(OR($F147="",$G147=""),0,((IF($G147-MAX($F147,([1]Arbejdstider!$C$84/24))+($G147&lt;$F147)&lt;0,0,$G147-MAX($F147,([1]Arbejdstider!$C$84/24))+($G147&lt;$F147)))*24)-((IF(($G147-MAX($F147,([1]Arbejdstider!$D$84/24))+($G147&lt;$F147))&lt;0,0,($G147-MAX($F147,([1]Arbejdstider!$D$84/24))+($G147&lt;$F147)))))*24)</f>
        <v>3</v>
      </c>
      <c r="AY147" s="120">
        <f>IF(OR($F147="",$G147=""),0,((IF($G147-MAX($F147,([1]Arbejdstider!$C$85/24))+($G147&lt;$F147)&lt;0,0,$G147-MAX($F147,([1]Arbejdstider!$C$85/24))+($G147&lt;$F147)))*24)-((IF(($G147-MAX($F147,([1]Arbejdstider!$D$85/24))+($G147&lt;$F147))&lt;0,0,($G147-MAX($F147,([1]Arbejdstider!$D$85/24))+($G147&lt;$F147)))))*24)-IF(OR($AR147="",$AS147=""),0,((IF($AS147-MAX($AR147,([1]Arbejdstider!$C$85/24))+($AS147&lt;$AR147)&lt;0,0,$AS147-MAX($AR147,([1]Arbejdstider!$C$85/24))+($AS147&lt;$AR147)))*24)-((IF(($AS147-MAX($AR147,([1]Arbejdstider!$D$85/24))+($AS147&lt;$AR147))&lt;0,0,($AS147-MAX($AR147,([1]Arbejdstider!$D$85/24))+($AS147&lt;$AR147)))))*24)</f>
        <v>5.0000000000000009</v>
      </c>
      <c r="AZ147" s="120">
        <f>IFERROR(CEILING(IF(E147="","",IF(OR($F147=0,$G147=0),0,($G147&lt;=$F147)*(1-([1]Arbejdstider!$C$86/24)+([1]Arbejdstider!$D$86/24))*24+(MIN(([1]Arbejdstider!$D$86/24),$G147)-MIN(([1]Arbejdstider!$D$86/24),$F147)+MAX(([1]Arbejdstider!$C$86/24),$G147)-MAX(([1]Arbejdstider!$C$86/24),$F147))*24)-IF(OR($AR147=0,$AS147=0),0,($AS147&lt;=$AR147)*(1-([1]Arbejdstider!$C$86/24)+([1]Arbejdstider!$D$86/24))*24+(MIN(([1]Arbejdstider!$D$86/24),$AS147)-MIN(([1]Arbejdstider!$D$86/24),$AR147)+MAX(([1]Arbejdstider!$C$86/24),$AS147)-MAX(([1]Arbejdstider!$C$86/24),$AR147))*24)+IF(OR($H147=0,$I147=0),0,($I147&lt;=$H147)*(1-([1]Arbejdstider!$C$86/24)+([1]Arbejdstider!$D$86/24))*24+(MIN(([1]Arbejdstider!$D$86/24),$I147)-MIN(([1]Arbejdstider!$D$86/24),$H147)+MAX(([1]Arbejdstider!$C$86/24),$G147)-MAX(([1]Arbejdstider!$C$86/24),$H147))*24)),0.5),"")</f>
        <v>0.5</v>
      </c>
      <c r="BA147" s="122">
        <f t="shared" si="37"/>
        <v>0</v>
      </c>
      <c r="BB147" s="122">
        <f t="shared" si="38"/>
        <v>0</v>
      </c>
      <c r="BC147" s="122">
        <f t="shared" si="39"/>
        <v>0</v>
      </c>
      <c r="BD147" s="123"/>
      <c r="BE147" s="124"/>
      <c r="BF147" s="122">
        <f t="shared" si="40"/>
        <v>0</v>
      </c>
      <c r="BG147" s="120">
        <f t="shared" si="47"/>
        <v>0</v>
      </c>
      <c r="BH147" s="120">
        <f t="shared" si="41"/>
        <v>0</v>
      </c>
      <c r="BI147" s="121">
        <f t="shared" si="42"/>
        <v>0</v>
      </c>
      <c r="BJ147" s="120">
        <f t="shared" si="43"/>
        <v>0</v>
      </c>
      <c r="BK147" s="120">
        <f t="shared" si="35"/>
        <v>0</v>
      </c>
      <c r="BL147" s="121">
        <f t="shared" si="48"/>
        <v>0</v>
      </c>
      <c r="BM147" s="121">
        <f t="shared" si="44"/>
        <v>0</v>
      </c>
      <c r="BN147" s="121"/>
      <c r="BO147" s="148"/>
      <c r="BP147" s="149">
        <f>IF(OR(F147=0,G147=0),0,IF(AND(WEEKDAY(C147,2)=5,G147&lt;F147,G147&gt;(6/24)),(G147-MAX(F147,(6/24))+(F147&gt;G147))*24-7,IF(WEEKDAY(C147,2)=6,(G147-MAX(F147,(6/24))+(F147&gt;G147))*24,IF(WEEKDAY(C147,2)=7,IF(F147&gt;G147,([1]Arbejdstider!H$87-F147)*24,IF(F147&lt;G147,(G147-F147)*24)),0))))</f>
        <v>0</v>
      </c>
      <c r="BQ147" s="149">
        <f>IF(OR(H147=0,I147=0),0,IF(AND(WEEKDAY(C147,2)=5,I147&lt;H147,I147&gt;(6/24)),(I147-MAX(H147,(6/24))+(H147&gt;I147))*24-7,IF(WEEKDAY(C147,2)=6,(I147-MAX(H147,(6/24))+(H147&gt;I147))*24,IF(WEEKDAY(C147,2)=7,IF(H147&gt;I147,([1]Arbejdstider!H$87-H147)*24,IF(H147&lt;I147,(I147-H147)*24)),""))))</f>
        <v>0</v>
      </c>
      <c r="BR147" s="149"/>
      <c r="BS147" s="149"/>
      <c r="BT147" s="150"/>
      <c r="BU147" s="128">
        <f t="shared" si="45"/>
        <v>17</v>
      </c>
      <c r="BV147" s="129" t="str">
        <f t="shared" si="46"/>
        <v>Tirsdag</v>
      </c>
      <c r="CF147" s="152"/>
      <c r="CG147" s="152"/>
      <c r="CP147" s="153"/>
    </row>
    <row r="148" spans="2:94" s="151" customFormat="1" x14ac:dyDescent="0.2">
      <c r="B148" s="145"/>
      <c r="C148" s="146">
        <f t="shared" si="49"/>
        <v>43579</v>
      </c>
      <c r="D148" s="146" t="str">
        <f t="shared" si="50"/>
        <v>Onsdag</v>
      </c>
      <c r="E148" s="147" t="s">
        <v>45</v>
      </c>
      <c r="F148" s="109">
        <f>IF(OR(E148=""),"",VLOOKUP(E148,[1]Arbejdstider!$B$4:$AE$78,2,))</f>
        <v>0.625</v>
      </c>
      <c r="G148" s="109">
        <f>IF(OR(E148=""),"",VLOOKUP(E148,[1]Arbejdstider!$B$4:$AE$78,3,))</f>
        <v>0.96875</v>
      </c>
      <c r="H148" s="109">
        <f>IF(OR(E148=""),"",VLOOKUP(E148,[1]Arbejdstider!$B$4:$AE$78,4,))</f>
        <v>0</v>
      </c>
      <c r="I148" s="109">
        <f>IF(OR(E148=""),"",VLOOKUP(E148,[1]Arbejdstider!$B$4:$AE$78,5,))</f>
        <v>0</v>
      </c>
      <c r="J148" s="110">
        <f>IF(OR(E148=""),"",VLOOKUP(E148,[1]Arbejdstider!$B$4:$AE$78,6,))</f>
        <v>0</v>
      </c>
      <c r="K148" s="110">
        <f>IF(OR(E148=""),"",VLOOKUP(E148,[1]Arbejdstider!$B$4:$AE$78,7,))</f>
        <v>0</v>
      </c>
      <c r="L148" s="111">
        <f>IF(OR(E148=""),"",VLOOKUP(E148,[1]Arbejdstider!$B$3:$AE$78,10,))</f>
        <v>0</v>
      </c>
      <c r="M148" s="111">
        <f>IF(OR(E148=""),"",VLOOKUP(E148,[1]Arbejdstider!$B$4:$AE$78,11,))</f>
        <v>0</v>
      </c>
      <c r="N148" s="109">
        <f>IF(OR(E148=""),"",VLOOKUP(E148,[1]Arbejdstider!$B$4:$AE$78,14,))</f>
        <v>0</v>
      </c>
      <c r="O148" s="109">
        <f>IF(OR(E148=""),"",VLOOKUP(E148,[1]Arbejdstider!$B$4:$AE$78,15,))</f>
        <v>0</v>
      </c>
      <c r="P148" s="109">
        <f>IF(OR(E148=""),"",VLOOKUP(E148,[1]Arbejdstider!$B$4:$AE$78,12,))</f>
        <v>0</v>
      </c>
      <c r="Q148" s="109">
        <f>IF(OR(E148=""),"",VLOOKUP(E148,[1]Arbejdstider!$B$4:$AE$78,13,))</f>
        <v>0</v>
      </c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>
        <f>IF(OR(E148=""),"",VLOOKUP(E148,[1]Arbejdstider!$B$4:$AE$78,16,))</f>
        <v>0</v>
      </c>
      <c r="AC148" s="112">
        <f>IF(OR(E148=""),"",VLOOKUP(E148,[1]Arbejdstider!$B$4:$AE$78,17,))</f>
        <v>0</v>
      </c>
      <c r="AD148" s="112">
        <f>IF(OR(E148=""),"",VLOOKUP(E148,[1]Arbejdstider!$B$4:$AE$78,18,))</f>
        <v>0</v>
      </c>
      <c r="AE148" s="112">
        <f>IF(OR(E148=""),"",VLOOKUP(E148,[1]Arbejdstider!$B$4:$AE$78,19,))</f>
        <v>0</v>
      </c>
      <c r="AF148" s="113">
        <f>IF(OR(E148=""),"",VLOOKUP(E148,[1]Arbejdstider!$B$4:$AE$78,20,))</f>
        <v>1</v>
      </c>
      <c r="AG148" s="109">
        <f>IF(OR(E148=""),"",VLOOKUP(E148,[1]Arbejdstider!$B$4:$AE$78,21,))</f>
        <v>0.625</v>
      </c>
      <c r="AH148" s="109">
        <f>IF(OR(E148=""),"",VLOOKUP(E148,[1]Arbejdstider!$B$4:$AE$78,22,))</f>
        <v>0.96875</v>
      </c>
      <c r="AI148" s="109">
        <f>IF(OR(E148=""),"",VLOOKUP(E148,[1]Arbejdstider!$B$4:$AE$78,23,))</f>
        <v>1</v>
      </c>
      <c r="AJ148" s="114">
        <f>IF(OR(E148=""),"",VLOOKUP(E148,[1]Arbejdstider!$B$4:$AE$78,20,))</f>
        <v>1</v>
      </c>
      <c r="AK148" s="110">
        <f>IF(OR(E148=""),"",VLOOKUP(E148,[1]Arbejdstider!$B$4:$AE$78,21,))</f>
        <v>0.625</v>
      </c>
      <c r="AL148" s="115"/>
      <c r="AM148" s="115"/>
      <c r="AN148" s="115"/>
      <c r="AO148" s="115"/>
      <c r="AP148" s="115"/>
      <c r="AQ148" s="115"/>
      <c r="AR148" s="116"/>
      <c r="AS148" s="117"/>
      <c r="AT148" s="118">
        <f>IF(OR(E148=""),"",VLOOKUP(E148,[1]Arbejdstider!$B$4:$AE$78,24,))</f>
        <v>0.625</v>
      </c>
      <c r="AU148" s="113">
        <f>IF(OR(E148=""),"",VLOOKUP(E148,[1]Arbejdstider!$B$4:$AE$78,22,))</f>
        <v>0.96875</v>
      </c>
      <c r="AV148" s="113">
        <f>IF(OR(E148=""),"",VLOOKUP(E148,[1]Arbejdstider!$B$4:$AE$78,23,))</f>
        <v>1</v>
      </c>
      <c r="AW148" s="119">
        <f t="shared" si="36"/>
        <v>0.34375</v>
      </c>
      <c r="AX148" s="120">
        <f>IF(OR($F148="",$G148=""),0,((IF($G148-MAX($F148,([1]Arbejdstider!$C$84/24))+($G148&lt;$F148)&lt;0,0,$G148-MAX($F148,([1]Arbejdstider!$C$84/24))+($G148&lt;$F148)))*24)-((IF(($G148-MAX($F148,([1]Arbejdstider!$D$84/24))+($G148&lt;$F148))&lt;0,0,($G148-MAX($F148,([1]Arbejdstider!$D$84/24))+($G148&lt;$F148)))))*24)</f>
        <v>3</v>
      </c>
      <c r="AY148" s="120">
        <f>IF(OR($F148="",$G148=""),0,((IF($G148-MAX($F148,([1]Arbejdstider!$C$85/24))+($G148&lt;$F148)&lt;0,0,$G148-MAX($F148,([1]Arbejdstider!$C$85/24))+($G148&lt;$F148)))*24)-((IF(($G148-MAX($F148,([1]Arbejdstider!$D$85/24))+($G148&lt;$F148))&lt;0,0,($G148-MAX($F148,([1]Arbejdstider!$D$85/24))+($G148&lt;$F148)))))*24)-IF(OR($AR148="",$AS148=""),0,((IF($AS148-MAX($AR148,([1]Arbejdstider!$C$85/24))+($AS148&lt;$AR148)&lt;0,0,$AS148-MAX($AR148,([1]Arbejdstider!$C$85/24))+($AS148&lt;$AR148)))*24)-((IF(($AS148-MAX($AR148,([1]Arbejdstider!$D$85/24))+($AS148&lt;$AR148))&lt;0,0,($AS148-MAX($AR148,([1]Arbejdstider!$D$85/24))+($AS148&lt;$AR148)))))*24)</f>
        <v>5.0000000000000009</v>
      </c>
      <c r="AZ148" s="120">
        <f>IFERROR(CEILING(IF(E148="","",IF(OR($F148=0,$G148=0),0,($G148&lt;=$F148)*(1-([1]Arbejdstider!$C$86/24)+([1]Arbejdstider!$D$86/24))*24+(MIN(([1]Arbejdstider!$D$86/24),$G148)-MIN(([1]Arbejdstider!$D$86/24),$F148)+MAX(([1]Arbejdstider!$C$86/24),$G148)-MAX(([1]Arbejdstider!$C$86/24),$F148))*24)-IF(OR($AR148=0,$AS148=0),0,($AS148&lt;=$AR148)*(1-([1]Arbejdstider!$C$86/24)+([1]Arbejdstider!$D$86/24))*24+(MIN(([1]Arbejdstider!$D$86/24),$AS148)-MIN(([1]Arbejdstider!$D$86/24),$AR148)+MAX(([1]Arbejdstider!$C$86/24),$AS148)-MAX(([1]Arbejdstider!$C$86/24),$AR148))*24)+IF(OR($H148=0,$I148=0),0,($I148&lt;=$H148)*(1-([1]Arbejdstider!$C$86/24)+([1]Arbejdstider!$D$86/24))*24+(MIN(([1]Arbejdstider!$D$86/24),$I148)-MIN(([1]Arbejdstider!$D$86/24),$H148)+MAX(([1]Arbejdstider!$C$86/24),$G148)-MAX(([1]Arbejdstider!$C$86/24),$H148))*24)),0.5),"")</f>
        <v>0.5</v>
      </c>
      <c r="BA148" s="122">
        <f t="shared" si="37"/>
        <v>0</v>
      </c>
      <c r="BB148" s="122">
        <f t="shared" si="38"/>
        <v>0</v>
      </c>
      <c r="BC148" s="122">
        <f t="shared" si="39"/>
        <v>0</v>
      </c>
      <c r="BD148" s="123"/>
      <c r="BE148" s="124"/>
      <c r="BF148" s="122">
        <f t="shared" si="40"/>
        <v>0</v>
      </c>
      <c r="BG148" s="120">
        <f t="shared" si="47"/>
        <v>0</v>
      </c>
      <c r="BH148" s="120">
        <f t="shared" si="41"/>
        <v>0</v>
      </c>
      <c r="BI148" s="121">
        <f t="shared" si="42"/>
        <v>0</v>
      </c>
      <c r="BJ148" s="120">
        <f t="shared" si="43"/>
        <v>0</v>
      </c>
      <c r="BK148" s="120">
        <f t="shared" si="35"/>
        <v>0</v>
      </c>
      <c r="BL148" s="121">
        <f t="shared" si="48"/>
        <v>0</v>
      </c>
      <c r="BM148" s="121">
        <f t="shared" si="44"/>
        <v>0</v>
      </c>
      <c r="BN148" s="121"/>
      <c r="BO148" s="148"/>
      <c r="BP148" s="149">
        <f>IF(OR(F148=0,G148=0),0,IF(AND(WEEKDAY(C148,2)=5,G148&lt;F148,G148&gt;(6/24)),(G148-MAX(F148,(6/24))+(F148&gt;G148))*24-7,IF(WEEKDAY(C148,2)=6,(G148-MAX(F148,(6/24))+(F148&gt;G148))*24,IF(WEEKDAY(C148,2)=7,IF(F148&gt;G148,([1]Arbejdstider!H$87-F148)*24,IF(F148&lt;G148,(G148-F148)*24)),0))))</f>
        <v>0</v>
      </c>
      <c r="BQ148" s="149">
        <f>IF(OR(H148=0,I148=0),0,IF(AND(WEEKDAY(C148,2)=5,I148&lt;H148,I148&gt;(6/24)),(I148-MAX(H148,(6/24))+(H148&gt;I148))*24-7,IF(WEEKDAY(C148,2)=6,(I148-MAX(H148,(6/24))+(H148&gt;I148))*24,IF(WEEKDAY(C148,2)=7,IF(H148&gt;I148,([1]Arbejdstider!H$87-H148)*24,IF(H148&lt;I148,(I148-H148)*24)),""))))</f>
        <v>0</v>
      </c>
      <c r="BR148" s="149"/>
      <c r="BS148" s="149"/>
      <c r="BT148" s="150"/>
      <c r="BU148" s="128">
        <f t="shared" si="45"/>
        <v>0</v>
      </c>
      <c r="BV148" s="129" t="str">
        <f t="shared" si="46"/>
        <v>Onsdag</v>
      </c>
      <c r="CF148" s="152"/>
      <c r="CG148" s="152"/>
      <c r="CP148" s="153"/>
    </row>
    <row r="149" spans="2:94" s="151" customFormat="1" x14ac:dyDescent="0.2">
      <c r="B149" s="145"/>
      <c r="C149" s="146">
        <f t="shared" si="49"/>
        <v>43580</v>
      </c>
      <c r="D149" s="146" t="str">
        <f t="shared" si="50"/>
        <v>Torsdag</v>
      </c>
      <c r="E149" s="147" t="s">
        <v>53</v>
      </c>
      <c r="F149" s="109">
        <f>IF(OR(E149=""),"",VLOOKUP(E149,[1]Arbejdstider!$B$4:$AE$78,2,))</f>
        <v>0</v>
      </c>
      <c r="G149" s="109">
        <f>IF(OR(E149=""),"",VLOOKUP(E149,[1]Arbejdstider!$B$4:$AE$78,3,))</f>
        <v>0</v>
      </c>
      <c r="H149" s="109">
        <f>IF(OR(E149=""),"",VLOOKUP(E149,[1]Arbejdstider!$B$4:$AE$78,4,))</f>
        <v>0</v>
      </c>
      <c r="I149" s="109">
        <f>IF(OR(E149=""),"",VLOOKUP(E149,[1]Arbejdstider!$B$4:$AE$78,5,))</f>
        <v>0</v>
      </c>
      <c r="J149" s="110">
        <f>IF(OR(E149=""),"",VLOOKUP(E149,[1]Arbejdstider!$B$4:$AE$78,6,))</f>
        <v>0</v>
      </c>
      <c r="K149" s="110">
        <f>IF(OR(E149=""),"",VLOOKUP(E149,[1]Arbejdstider!$B$4:$AE$78,7,))</f>
        <v>0</v>
      </c>
      <c r="L149" s="111">
        <f>IF(OR(E149=""),"",VLOOKUP(E149,[1]Arbejdstider!$B$3:$AE$78,10,))</f>
        <v>0</v>
      </c>
      <c r="M149" s="111">
        <f>IF(OR(E149=""),"",VLOOKUP(E149,[1]Arbejdstider!$B$4:$AE$78,11,))</f>
        <v>0</v>
      </c>
      <c r="N149" s="109">
        <f>IF(OR(E149=""),"",VLOOKUP(E149,[1]Arbejdstider!$B$4:$AE$78,14,))</f>
        <v>0</v>
      </c>
      <c r="O149" s="109">
        <f>IF(OR(E149=""),"",VLOOKUP(E149,[1]Arbejdstider!$B$4:$AE$78,15,))</f>
        <v>0</v>
      </c>
      <c r="P149" s="109">
        <f>IF(OR(E149=""),"",VLOOKUP(E149,[1]Arbejdstider!$B$4:$AE$78,12,))</f>
        <v>0</v>
      </c>
      <c r="Q149" s="109">
        <f>IF(OR(E149=""),"",VLOOKUP(E149,[1]Arbejdstider!$B$4:$AE$78,13,))</f>
        <v>0</v>
      </c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>
        <f>IF(OR(E149=""),"",VLOOKUP(E149,[1]Arbejdstider!$B$4:$AE$78,16,))</f>
        <v>0</v>
      </c>
      <c r="AC149" s="112">
        <f>IF(OR(E149=""),"",VLOOKUP(E149,[1]Arbejdstider!$B$4:$AE$78,17,))</f>
        <v>0</v>
      </c>
      <c r="AD149" s="112">
        <f>IF(OR(E149=""),"",VLOOKUP(E149,[1]Arbejdstider!$B$4:$AE$78,18,))</f>
        <v>0</v>
      </c>
      <c r="AE149" s="112">
        <f>IF(OR(E149=""),"",VLOOKUP(E149,[1]Arbejdstider!$B$4:$AE$78,19,))</f>
        <v>0</v>
      </c>
      <c r="AF149" s="113">
        <f>IF(OR(E149=""),"",VLOOKUP(E149,[1]Arbejdstider!$B$4:$AE$78,20,))</f>
        <v>1</v>
      </c>
      <c r="AG149" s="109">
        <f>IF(OR(E149=""),"",VLOOKUP(E149,[1]Arbejdstider!$B$4:$AE$78,21,))</f>
        <v>1</v>
      </c>
      <c r="AH149" s="109">
        <f>IF(OR(E149=""),"",VLOOKUP(E149,[1]Arbejdstider!$B$4:$AE$78,22,))</f>
        <v>0</v>
      </c>
      <c r="AI149" s="109">
        <f>IF(OR(E149=""),"",VLOOKUP(E149,[1]Arbejdstider!$B$4:$AE$78,23,))</f>
        <v>0</v>
      </c>
      <c r="AJ149" s="114">
        <f>IF(OR(E149=""),"",VLOOKUP(E149,[1]Arbejdstider!$B$4:$AE$78,20,))</f>
        <v>1</v>
      </c>
      <c r="AK149" s="110">
        <f>IF(OR(E149=""),"",VLOOKUP(E149,[1]Arbejdstider!$B$4:$AE$78,21,))</f>
        <v>1</v>
      </c>
      <c r="AL149" s="115"/>
      <c r="AM149" s="115"/>
      <c r="AN149" s="115"/>
      <c r="AO149" s="115"/>
      <c r="AP149" s="115"/>
      <c r="AQ149" s="115"/>
      <c r="AR149" s="116"/>
      <c r="AS149" s="117"/>
      <c r="AT149" s="118">
        <f>IF(OR(E149=""),"",VLOOKUP(E149,[1]Arbejdstider!$B$4:$AE$78,24,))</f>
        <v>0</v>
      </c>
      <c r="AU149" s="113">
        <f>IF(OR(E149=""),"",VLOOKUP(E149,[1]Arbejdstider!$B$4:$AE$78,22,))</f>
        <v>0</v>
      </c>
      <c r="AV149" s="113">
        <f>IF(OR(E149=""),"",VLOOKUP(E149,[1]Arbejdstider!$B$4:$AE$78,23,))</f>
        <v>0</v>
      </c>
      <c r="AW149" s="119">
        <f t="shared" si="36"/>
        <v>0</v>
      </c>
      <c r="AX149" s="120">
        <f>IF(OR($F149="",$G149=""),0,((IF($G149-MAX($F149,([1]Arbejdstider!$C$84/24))+($G149&lt;$F149)&lt;0,0,$G149-MAX($F149,([1]Arbejdstider!$C$84/24))+($G149&lt;$F149)))*24)-((IF(($G149-MAX($F149,([1]Arbejdstider!$D$84/24))+($G149&lt;$F149))&lt;0,0,($G149-MAX($F149,([1]Arbejdstider!$D$84/24))+($G149&lt;$F149)))))*24)</f>
        <v>0</v>
      </c>
      <c r="AY149" s="120">
        <f>IF(OR($F149="",$G149=""),0,((IF($G149-MAX($F149,([1]Arbejdstider!$C$85/24))+($G149&lt;$F149)&lt;0,0,$G149-MAX($F149,([1]Arbejdstider!$C$85/24))+($G149&lt;$F149)))*24)-((IF(($G149-MAX($F149,([1]Arbejdstider!$D$85/24))+($G149&lt;$F149))&lt;0,0,($G149-MAX($F149,([1]Arbejdstider!$D$85/24))+($G149&lt;$F149)))))*24)-IF(OR($AR149="",$AS149=""),0,((IF($AS149-MAX($AR149,([1]Arbejdstider!$C$85/24))+($AS149&lt;$AR149)&lt;0,0,$AS149-MAX($AR149,([1]Arbejdstider!$C$85/24))+($AS149&lt;$AR149)))*24)-((IF(($AS149-MAX($AR149,([1]Arbejdstider!$D$85/24))+($AS149&lt;$AR149))&lt;0,0,($AS149-MAX($AR149,([1]Arbejdstider!$D$85/24))+($AS149&lt;$AR149)))))*24)</f>
        <v>0</v>
      </c>
      <c r="AZ149" s="120">
        <f>IFERROR(CEILING(IF(E149="","",IF(OR($F149=0,$G149=0),0,($G149&lt;=$F149)*(1-([1]Arbejdstider!$C$86/24)+([1]Arbejdstider!$D$86/24))*24+(MIN(([1]Arbejdstider!$D$86/24),$G149)-MIN(([1]Arbejdstider!$D$86/24),$F149)+MAX(([1]Arbejdstider!$C$86/24),$G149)-MAX(([1]Arbejdstider!$C$86/24),$F149))*24)-IF(OR($AR149=0,$AS149=0),0,($AS149&lt;=$AR149)*(1-([1]Arbejdstider!$C$86/24)+([1]Arbejdstider!$D$86/24))*24+(MIN(([1]Arbejdstider!$D$86/24),$AS149)-MIN(([1]Arbejdstider!$D$86/24),$AR149)+MAX(([1]Arbejdstider!$C$86/24),$AS149)-MAX(([1]Arbejdstider!$C$86/24),$AR149))*24)+IF(OR($H149=0,$I149=0),0,($I149&lt;=$H149)*(1-([1]Arbejdstider!$C$86/24)+([1]Arbejdstider!$D$86/24))*24+(MIN(([1]Arbejdstider!$D$86/24),$I149)-MIN(([1]Arbejdstider!$D$86/24),$H149)+MAX(([1]Arbejdstider!$C$86/24),$G149)-MAX(([1]Arbejdstider!$C$86/24),$H149))*24)),0.5),"")</f>
        <v>0</v>
      </c>
      <c r="BA149" s="122">
        <f t="shared" si="37"/>
        <v>0</v>
      </c>
      <c r="BB149" s="122">
        <f t="shared" si="38"/>
        <v>0</v>
      </c>
      <c r="BC149" s="122">
        <f t="shared" si="39"/>
        <v>0</v>
      </c>
      <c r="BD149" s="123"/>
      <c r="BE149" s="124"/>
      <c r="BF149" s="122">
        <f t="shared" si="40"/>
        <v>0</v>
      </c>
      <c r="BG149" s="120">
        <f t="shared" si="47"/>
        <v>0</v>
      </c>
      <c r="BH149" s="120">
        <f t="shared" si="41"/>
        <v>0</v>
      </c>
      <c r="BI149" s="121">
        <f t="shared" si="42"/>
        <v>0</v>
      </c>
      <c r="BJ149" s="120">
        <f t="shared" si="43"/>
        <v>0</v>
      </c>
      <c r="BK149" s="120">
        <f t="shared" si="35"/>
        <v>0</v>
      </c>
      <c r="BL149" s="121">
        <f t="shared" si="48"/>
        <v>0</v>
      </c>
      <c r="BM149" s="121">
        <f t="shared" si="44"/>
        <v>0</v>
      </c>
      <c r="BN149" s="121"/>
      <c r="BO149" s="148"/>
      <c r="BP149" s="149">
        <f>IF(OR(F149=0,G149=0),0,IF(AND(WEEKDAY(C149,2)=5,G149&lt;F149,G149&gt;(6/24)),(G149-MAX(F149,(6/24))+(F149&gt;G149))*24-7,IF(WEEKDAY(C149,2)=6,(G149-MAX(F149,(6/24))+(F149&gt;G149))*24,IF(WEEKDAY(C149,2)=7,IF(F149&gt;G149,([1]Arbejdstider!H$87-F149)*24,IF(F149&lt;G149,(G149-F149)*24)),0))))</f>
        <v>0</v>
      </c>
      <c r="BQ149" s="149">
        <f>IF(OR(H149=0,I149=0),0,IF(AND(WEEKDAY(C149,2)=5,I149&lt;H149,I149&gt;(6/24)),(I149-MAX(H149,(6/24))+(H149&gt;I149))*24-7,IF(WEEKDAY(C149,2)=6,(I149-MAX(H149,(6/24))+(H149&gt;I149))*24,IF(WEEKDAY(C149,2)=7,IF(H149&gt;I149,([1]Arbejdstider!H$87-H149)*24,IF(H149&lt;I149,(I149-H149)*24)),""))))</f>
        <v>0</v>
      </c>
      <c r="BR149" s="149"/>
      <c r="BS149" s="149"/>
      <c r="BT149" s="150"/>
      <c r="BU149" s="128">
        <f t="shared" si="45"/>
        <v>0</v>
      </c>
      <c r="BV149" s="129" t="str">
        <f t="shared" si="46"/>
        <v>Torsdag</v>
      </c>
      <c r="CF149" s="152"/>
      <c r="CG149" s="152"/>
      <c r="CP149" s="153"/>
    </row>
    <row r="150" spans="2:94" s="151" customFormat="1" x14ac:dyDescent="0.2">
      <c r="B150" s="145"/>
      <c r="C150" s="146">
        <f t="shared" si="49"/>
        <v>43581</v>
      </c>
      <c r="D150" s="146" t="str">
        <f t="shared" si="50"/>
        <v>Fredag</v>
      </c>
      <c r="E150" s="147" t="s">
        <v>46</v>
      </c>
      <c r="F150" s="109">
        <f>IF(OR(E150=""),"",VLOOKUP(E150,[1]Arbejdstider!$B$4:$AE$78,2,))</f>
        <v>0</v>
      </c>
      <c r="G150" s="109">
        <f>IF(OR(E150=""),"",VLOOKUP(E150,[1]Arbejdstider!$B$4:$AE$78,3,))</f>
        <v>0</v>
      </c>
      <c r="H150" s="109">
        <f>IF(OR(E150=""),"",VLOOKUP(E150,[1]Arbejdstider!$B$4:$AE$78,4,))</f>
        <v>0</v>
      </c>
      <c r="I150" s="109">
        <f>IF(OR(E150=""),"",VLOOKUP(E150,[1]Arbejdstider!$B$4:$AE$78,5,))</f>
        <v>0</v>
      </c>
      <c r="J150" s="110">
        <f>IF(OR(E150=""),"",VLOOKUP(E150,[1]Arbejdstider!$B$4:$AE$78,6,))</f>
        <v>0</v>
      </c>
      <c r="K150" s="110">
        <f>IF(OR(E150=""),"",VLOOKUP(E150,[1]Arbejdstider!$B$4:$AE$78,7,))</f>
        <v>0</v>
      </c>
      <c r="L150" s="111">
        <f>IF(OR(E150=""),"",VLOOKUP(E150,[1]Arbejdstider!$B$3:$AE$78,10,))</f>
        <v>0</v>
      </c>
      <c r="M150" s="111">
        <f>IF(OR(E150=""),"",VLOOKUP(E150,[1]Arbejdstider!$B$4:$AE$78,11,))</f>
        <v>0</v>
      </c>
      <c r="N150" s="109">
        <f>IF(OR(E150=""),"",VLOOKUP(E150,[1]Arbejdstider!$B$4:$AE$78,14,))</f>
        <v>0</v>
      </c>
      <c r="O150" s="109">
        <f>IF(OR(E150=""),"",VLOOKUP(E150,[1]Arbejdstider!$B$4:$AE$78,15,))</f>
        <v>0</v>
      </c>
      <c r="P150" s="109">
        <f>IF(OR(E150=""),"",VLOOKUP(E150,[1]Arbejdstider!$B$4:$AE$78,12,))</f>
        <v>0</v>
      </c>
      <c r="Q150" s="109">
        <f>IF(OR(E150=""),"",VLOOKUP(E150,[1]Arbejdstider!$B$4:$AE$78,13,))</f>
        <v>0</v>
      </c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>
        <f>IF(OR(E150=""),"",VLOOKUP(E150,[1]Arbejdstider!$B$4:$AE$78,16,))</f>
        <v>0</v>
      </c>
      <c r="AC150" s="112">
        <f>IF(OR(E150=""),"",VLOOKUP(E150,[1]Arbejdstider!$B$4:$AE$78,17,))</f>
        <v>0</v>
      </c>
      <c r="AD150" s="112">
        <f>IF(OR(E150=""),"",VLOOKUP(E150,[1]Arbejdstider!$B$4:$AE$78,18,))</f>
        <v>0</v>
      </c>
      <c r="AE150" s="112">
        <f>IF(OR(E150=""),"",VLOOKUP(E150,[1]Arbejdstider!$B$4:$AE$78,19,))</f>
        <v>0</v>
      </c>
      <c r="AF150" s="113">
        <f>IF(OR(E150=""),"",VLOOKUP(E150,[1]Arbejdstider!$B$4:$AE$78,20,))</f>
        <v>1</v>
      </c>
      <c r="AG150" s="109">
        <f>IF(OR(E150=""),"",VLOOKUP(E150,[1]Arbejdstider!$B$4:$AE$78,21,))</f>
        <v>1</v>
      </c>
      <c r="AH150" s="109">
        <f>IF(OR(E150=""),"",VLOOKUP(E150,[1]Arbejdstider!$B$4:$AE$78,22,))</f>
        <v>0</v>
      </c>
      <c r="AI150" s="109">
        <f>IF(OR(E150=""),"",VLOOKUP(E150,[1]Arbejdstider!$B$4:$AE$78,23,))</f>
        <v>0</v>
      </c>
      <c r="AJ150" s="114">
        <f>IF(OR(E150=""),"",VLOOKUP(E150,[1]Arbejdstider!$B$4:$AE$78,20,))</f>
        <v>1</v>
      </c>
      <c r="AK150" s="110">
        <f>IF(OR(E150=""),"",VLOOKUP(E150,[1]Arbejdstider!$B$4:$AE$78,21,))</f>
        <v>1</v>
      </c>
      <c r="AL150" s="115"/>
      <c r="AM150" s="115"/>
      <c r="AN150" s="115"/>
      <c r="AO150" s="115"/>
      <c r="AP150" s="115"/>
      <c r="AQ150" s="115"/>
      <c r="AR150" s="116"/>
      <c r="AS150" s="117"/>
      <c r="AT150" s="118">
        <f>IF(OR(E150=""),"",VLOOKUP(E150,[1]Arbejdstider!$B$4:$AE$78,24,))</f>
        <v>0</v>
      </c>
      <c r="AU150" s="113">
        <f>IF(OR(E150=""),"",VLOOKUP(E150,[1]Arbejdstider!$B$4:$AE$78,22,))</f>
        <v>0</v>
      </c>
      <c r="AV150" s="113">
        <f>IF(OR(E150=""),"",VLOOKUP(E150,[1]Arbejdstider!$B$4:$AE$78,23,))</f>
        <v>0</v>
      </c>
      <c r="AW150" s="119">
        <f t="shared" si="36"/>
        <v>0</v>
      </c>
      <c r="AX150" s="120">
        <f>IF(OR($F150="",$G150=""),0,((IF($G150-MAX($F150,([1]Arbejdstider!$C$84/24))+($G150&lt;$F150)&lt;0,0,$G150-MAX($F150,([1]Arbejdstider!$C$84/24))+($G150&lt;$F150)))*24)-((IF(($G150-MAX($F150,([1]Arbejdstider!$D$84/24))+($G150&lt;$F150))&lt;0,0,($G150-MAX($F150,([1]Arbejdstider!$D$84/24))+($G150&lt;$F150)))))*24)</f>
        <v>0</v>
      </c>
      <c r="AY150" s="120">
        <f>IF(OR($F150="",$G150=""),0,((IF($G150-MAX($F150,([1]Arbejdstider!$C$85/24))+($G150&lt;$F150)&lt;0,0,$G150-MAX($F150,([1]Arbejdstider!$C$85/24))+($G150&lt;$F150)))*24)-((IF(($G150-MAX($F150,([1]Arbejdstider!$D$85/24))+($G150&lt;$F150))&lt;0,0,($G150-MAX($F150,([1]Arbejdstider!$D$85/24))+($G150&lt;$F150)))))*24)-IF(OR($AR150="",$AS150=""),0,((IF($AS150-MAX($AR150,([1]Arbejdstider!$C$85/24))+($AS150&lt;$AR150)&lt;0,0,$AS150-MAX($AR150,([1]Arbejdstider!$C$85/24))+($AS150&lt;$AR150)))*24)-((IF(($AS150-MAX($AR150,([1]Arbejdstider!$D$85/24))+($AS150&lt;$AR150))&lt;0,0,($AS150-MAX($AR150,([1]Arbejdstider!$D$85/24))+($AS150&lt;$AR150)))))*24)</f>
        <v>0</v>
      </c>
      <c r="AZ150" s="120">
        <f>IFERROR(CEILING(IF(E150="","",IF(OR($F150=0,$G150=0),0,($G150&lt;=$F150)*(1-([1]Arbejdstider!$C$86/24)+([1]Arbejdstider!$D$86/24))*24+(MIN(([1]Arbejdstider!$D$86/24),$G150)-MIN(([1]Arbejdstider!$D$86/24),$F150)+MAX(([1]Arbejdstider!$C$86/24),$G150)-MAX(([1]Arbejdstider!$C$86/24),$F150))*24)-IF(OR($AR150=0,$AS150=0),0,($AS150&lt;=$AR150)*(1-([1]Arbejdstider!$C$86/24)+([1]Arbejdstider!$D$86/24))*24+(MIN(([1]Arbejdstider!$D$86/24),$AS150)-MIN(([1]Arbejdstider!$D$86/24),$AR150)+MAX(([1]Arbejdstider!$C$86/24),$AS150)-MAX(([1]Arbejdstider!$C$86/24),$AR150))*24)+IF(OR($H150=0,$I150=0),0,($I150&lt;=$H150)*(1-([1]Arbejdstider!$C$86/24)+([1]Arbejdstider!$D$86/24))*24+(MIN(([1]Arbejdstider!$D$86/24),$I150)-MIN(([1]Arbejdstider!$D$86/24),$H150)+MAX(([1]Arbejdstider!$C$86/24),$G150)-MAX(([1]Arbejdstider!$C$86/24),$H150))*24)),0.5),"")</f>
        <v>0</v>
      </c>
      <c r="BA150" s="122">
        <f t="shared" si="37"/>
        <v>0</v>
      </c>
      <c r="BB150" s="122">
        <f t="shared" si="38"/>
        <v>0</v>
      </c>
      <c r="BC150" s="122">
        <f t="shared" si="39"/>
        <v>0</v>
      </c>
      <c r="BD150" s="123"/>
      <c r="BE150" s="124"/>
      <c r="BF150" s="122">
        <f t="shared" si="40"/>
        <v>0</v>
      </c>
      <c r="BG150" s="120">
        <f t="shared" si="47"/>
        <v>0</v>
      </c>
      <c r="BH150" s="120">
        <f t="shared" si="41"/>
        <v>0</v>
      </c>
      <c r="BI150" s="121">
        <f t="shared" si="42"/>
        <v>0</v>
      </c>
      <c r="BJ150" s="120">
        <f t="shared" si="43"/>
        <v>0</v>
      </c>
      <c r="BK150" s="120">
        <f t="shared" si="35"/>
        <v>0</v>
      </c>
      <c r="BL150" s="121">
        <f t="shared" si="48"/>
        <v>0</v>
      </c>
      <c r="BM150" s="121">
        <f t="shared" si="44"/>
        <v>0</v>
      </c>
      <c r="BN150" s="121"/>
      <c r="BO150" s="148"/>
      <c r="BP150" s="149">
        <f>IF(OR(F150=0,G150=0),0,IF(AND(WEEKDAY(C150,2)=5,G150&lt;F150,G150&gt;(6/24)),(G150-MAX(F150,(6/24))+(F150&gt;G150))*24-7,IF(WEEKDAY(C150,2)=6,(G150-MAX(F150,(6/24))+(F150&gt;G150))*24,IF(WEEKDAY(C150,2)=7,IF(F150&gt;G150,([1]Arbejdstider!H$87-F150)*24,IF(F150&lt;G150,(G150-F150)*24)),0))))</f>
        <v>0</v>
      </c>
      <c r="BQ150" s="149">
        <f>IF(OR(H150=0,I150=0),0,IF(AND(WEEKDAY(C150,2)=5,I150&lt;H150,I150&gt;(6/24)),(I150-MAX(H150,(6/24))+(H150&gt;I150))*24-7,IF(WEEKDAY(C150,2)=6,(I150-MAX(H150,(6/24))+(H150&gt;I150))*24,IF(WEEKDAY(C150,2)=7,IF(H150&gt;I150,([1]Arbejdstider!H$87-H150)*24,IF(H150&lt;I150,(I150-H150)*24)),""))))</f>
        <v>0</v>
      </c>
      <c r="BR150" s="149"/>
      <c r="BS150" s="149"/>
      <c r="BT150" s="150"/>
      <c r="BU150" s="128">
        <f t="shared" si="45"/>
        <v>0</v>
      </c>
      <c r="BV150" s="129" t="str">
        <f t="shared" si="46"/>
        <v>Fredag</v>
      </c>
      <c r="CF150" s="152"/>
      <c r="CG150" s="152"/>
      <c r="CP150" s="153"/>
    </row>
    <row r="151" spans="2:94" s="151" customFormat="1" x14ac:dyDescent="0.2">
      <c r="B151" s="145"/>
      <c r="C151" s="146">
        <f t="shared" si="49"/>
        <v>43582</v>
      </c>
      <c r="D151" s="146" t="str">
        <f t="shared" si="50"/>
        <v>Lørdag</v>
      </c>
      <c r="E151" s="147" t="s">
        <v>50</v>
      </c>
      <c r="F151" s="109">
        <f>IF(OR(E151=""),"",VLOOKUP(E151,[1]Arbejdstider!$B$4:$AE$78,2,))</f>
        <v>0.29166666666666669</v>
      </c>
      <c r="G151" s="109">
        <f>IF(OR(E151=""),"",VLOOKUP(E151,[1]Arbejdstider!$B$4:$AE$78,3,))</f>
        <v>0.625</v>
      </c>
      <c r="H151" s="109">
        <f>IF(OR(E151=""),"",VLOOKUP(E151,[1]Arbejdstider!$B$4:$AE$78,4,))</f>
        <v>0.95833333333333337</v>
      </c>
      <c r="I151" s="109">
        <f>IF(OR(E151=""),"",VLOOKUP(E151,[1]Arbejdstider!$B$4:$AE$78,5,))</f>
        <v>0.30208333333333331</v>
      </c>
      <c r="J151" s="110">
        <f>IF(OR(E151=""),"",VLOOKUP(E151,[1]Arbejdstider!$B$4:$AE$78,6,))</f>
        <v>0</v>
      </c>
      <c r="K151" s="110">
        <f>IF(OR(E151=""),"",VLOOKUP(E151,[1]Arbejdstider!$B$4:$AE$78,7,))</f>
        <v>0</v>
      </c>
      <c r="L151" s="111">
        <f>IF(OR(E151=""),"",VLOOKUP(E151,[1]Arbejdstider!$B$3:$AE$78,10,))</f>
        <v>0</v>
      </c>
      <c r="M151" s="111">
        <f>IF(OR(E151=""),"",VLOOKUP(E151,[1]Arbejdstider!$B$4:$AE$78,11,))</f>
        <v>0</v>
      </c>
      <c r="N151" s="109">
        <f>IF(OR(E151=""),"",VLOOKUP(E151,[1]Arbejdstider!$B$4:$AE$78,14,))</f>
        <v>0</v>
      </c>
      <c r="O151" s="109">
        <f>IF(OR(E151=""),"",VLOOKUP(E151,[1]Arbejdstider!$B$4:$AE$78,15,))</f>
        <v>0</v>
      </c>
      <c r="P151" s="109">
        <f>IF(OR(E151=""),"",VLOOKUP(E151,[1]Arbejdstider!$B$4:$AE$78,12,))</f>
        <v>0</v>
      </c>
      <c r="Q151" s="109">
        <f>IF(OR(E151=""),"",VLOOKUP(E151,[1]Arbejdstider!$B$4:$AE$78,13,))</f>
        <v>0</v>
      </c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>
        <f>IF(OR(E151=""),"",VLOOKUP(E151,[1]Arbejdstider!$B$4:$AE$78,16,))</f>
        <v>0</v>
      </c>
      <c r="AC151" s="112">
        <f>IF(OR(E151=""),"",VLOOKUP(E151,[1]Arbejdstider!$B$4:$AE$78,17,))</f>
        <v>0</v>
      </c>
      <c r="AD151" s="112">
        <f>IF(OR(E151=""),"",VLOOKUP(E151,[1]Arbejdstider!$B$4:$AE$78,18,))</f>
        <v>0</v>
      </c>
      <c r="AE151" s="112">
        <f>IF(OR(E151=""),"",VLOOKUP(E151,[1]Arbejdstider!$B$4:$AE$78,19,))</f>
        <v>0</v>
      </c>
      <c r="AF151" s="113">
        <f>IF(OR(E151=""),"",VLOOKUP(E151,[1]Arbejdstider!$B$4:$AE$78,20,))</f>
        <v>1</v>
      </c>
      <c r="AG151" s="109">
        <f>IF(OR(E151=""),"",VLOOKUP(E151,[1]Arbejdstider!$B$4:$AE$78,21,))</f>
        <v>0.29166666666666669</v>
      </c>
      <c r="AH151" s="109">
        <f>IF(OR(E151=""),"",VLOOKUP(E151,[1]Arbejdstider!$B$4:$AE$78,22,))</f>
        <v>0.625</v>
      </c>
      <c r="AI151" s="109">
        <f>IF(OR(E151=""),"",VLOOKUP(E151,[1]Arbejdstider!$B$4:$AE$78,23,))</f>
        <v>0.95833333333333337</v>
      </c>
      <c r="AJ151" s="114">
        <f>IF(OR(E151=""),"",VLOOKUP(E151,[1]Arbejdstider!$B$4:$AE$78,20,))</f>
        <v>1</v>
      </c>
      <c r="AK151" s="110">
        <f>IF(OR(E151=""),"",VLOOKUP(E151,[1]Arbejdstider!$B$4:$AE$78,21,))</f>
        <v>0.29166666666666669</v>
      </c>
      <c r="AL151" s="115"/>
      <c r="AM151" s="115"/>
      <c r="AN151" s="115"/>
      <c r="AO151" s="115"/>
      <c r="AP151" s="115"/>
      <c r="AQ151" s="115"/>
      <c r="AR151" s="116">
        <v>0.29166666666666669</v>
      </c>
      <c r="AS151" s="117">
        <v>0.625</v>
      </c>
      <c r="AT151" s="118">
        <f>IF(OR(E151=""),"",VLOOKUP(E151,[1]Arbejdstider!$B$4:$AE$78,24,))</f>
        <v>0.29166666666666674</v>
      </c>
      <c r="AU151" s="113">
        <f>IF(OR(E151=""),"",VLOOKUP(E151,[1]Arbejdstider!$B$4:$AE$78,22,))</f>
        <v>0.625</v>
      </c>
      <c r="AV151" s="113">
        <f>IF(OR(E151=""),"",VLOOKUP(E151,[1]Arbejdstider!$B$4:$AE$78,23,))</f>
        <v>0.95833333333333337</v>
      </c>
      <c r="AW151" s="119">
        <f t="shared" si="36"/>
        <v>0.67708333333333337</v>
      </c>
      <c r="AX151" s="120">
        <f>IF(OR($F151="",$G151=""),0,((IF($G151-MAX($F151,([1]Arbejdstider!$C$84/24))+($G151&lt;$F151)&lt;0,0,$G151-MAX($F151,([1]Arbejdstider!$C$84/24))+($G151&lt;$F151)))*24)-((IF(($G151-MAX($F151,([1]Arbejdstider!$D$84/24))+($G151&lt;$F151))&lt;0,0,($G151-MAX($F151,([1]Arbejdstider!$D$84/24))+($G151&lt;$F151)))))*24)</f>
        <v>8</v>
      </c>
      <c r="AY151" s="120">
        <f>IF(OR($F151="",$G151=""),0,((IF($G151-MAX($F151,([1]Arbejdstider!$C$85/24))+($G151&lt;$F151)&lt;0,0,$G151-MAX($F151,([1]Arbejdstider!$C$85/24))+($G151&lt;$F151)))*24)-((IF(($G151-MAX($F151,([1]Arbejdstider!$D$85/24))+($G151&lt;$F151))&lt;0,0,($G151-MAX($F151,([1]Arbejdstider!$D$85/24))+($G151&lt;$F151)))))*24)-IF(OR($AR151="",$AS151=""),0,((IF($AS151-MAX($AR151,([1]Arbejdstider!$C$85/24))+($AS151&lt;$AR151)&lt;0,0,$AS151-MAX($AR151,([1]Arbejdstider!$C$85/24))+($AS151&lt;$AR151)))*24)-((IF(($AS151-MAX($AR151,([1]Arbejdstider!$D$85/24))+($AS151&lt;$AR151))&lt;0,0,($AS151-MAX($AR151,([1]Arbejdstider!$D$85/24))+($AS151&lt;$AR151)))))*24)</f>
        <v>0</v>
      </c>
      <c r="AZ151" s="120">
        <f>IFERROR(CEILING(IF(E151="","",IF(OR($F151=0,$G151=0),0,($G151&lt;=$F151)*(1-([1]Arbejdstider!$C$86/24)+([1]Arbejdstider!$D$86/24))*24+(MIN(([1]Arbejdstider!$D$86/24),$G151)-MIN(([1]Arbejdstider!$D$86/24),$F151)+MAX(([1]Arbejdstider!$C$86/24),$G151)-MAX(([1]Arbejdstider!$C$86/24),$F151))*24)-IF(OR($AR151=0,$AS151=0),0,($AS151&lt;=$AR151)*(1-([1]Arbejdstider!$C$86/24)+([1]Arbejdstider!$D$86/24))*24+(MIN(([1]Arbejdstider!$D$86/24),$AS151)-MIN(([1]Arbejdstider!$D$86/24),$AR151)+MAX(([1]Arbejdstider!$C$86/24),$AS151)-MAX(([1]Arbejdstider!$C$86/24),$AR151))*24)+IF(OR($H151=0,$I151=0),0,($I151&lt;=$H151)*(1-([1]Arbejdstider!$C$86/24)+([1]Arbejdstider!$D$86/24))*24+(MIN(([1]Arbejdstider!$D$86/24),$I151)-MIN(([1]Arbejdstider!$D$86/24),$H151)+MAX(([1]Arbejdstider!$C$86/24),$G151)-MAX(([1]Arbejdstider!$C$86/24),$H151))*24)),0.5),"")</f>
        <v>7</v>
      </c>
      <c r="BA151" s="122">
        <f t="shared" si="37"/>
        <v>0</v>
      </c>
      <c r="BB151" s="122">
        <f t="shared" si="38"/>
        <v>0</v>
      </c>
      <c r="BC151" s="122">
        <f t="shared" si="39"/>
        <v>0</v>
      </c>
      <c r="BD151" s="123"/>
      <c r="BE151" s="124"/>
      <c r="BF151" s="122">
        <f t="shared" si="40"/>
        <v>0</v>
      </c>
      <c r="BG151" s="120">
        <f t="shared" si="47"/>
        <v>16.5</v>
      </c>
      <c r="BH151" s="120">
        <f t="shared" si="41"/>
        <v>0</v>
      </c>
      <c r="BI151" s="121">
        <f t="shared" si="42"/>
        <v>0</v>
      </c>
      <c r="BJ151" s="120">
        <f t="shared" si="43"/>
        <v>0</v>
      </c>
      <c r="BK151" s="120">
        <f t="shared" si="35"/>
        <v>0</v>
      </c>
      <c r="BL151" s="121">
        <f t="shared" si="48"/>
        <v>0</v>
      </c>
      <c r="BM151" s="121">
        <f t="shared" si="44"/>
        <v>8</v>
      </c>
      <c r="BN151" s="121"/>
      <c r="BO151" s="148"/>
      <c r="BP151" s="149">
        <f>IF(OR(F151=0,G151=0),0,IF(AND(WEEKDAY(C151,2)=5,G151&lt;F151,G151&gt;(6/24)),(G151-MAX(F151,(6/24))+(F151&gt;G151))*24-7,IF(WEEKDAY(C151,2)=6,(G151-MAX(F151,(6/24))+(F151&gt;G151))*24,IF(WEEKDAY(C151,2)=7,IF(F151&gt;G151,([1]Arbejdstider!H$87-F151)*24,IF(F151&lt;G151,(G151-F151)*24)),0))))</f>
        <v>8</v>
      </c>
      <c r="BQ151" s="149">
        <f>IF(OR(H151=0,I151=0),0,IF(AND(WEEKDAY(C151,2)=5,I151&lt;H151,I151&gt;(6/24)),(I151-MAX(H151,(6/24))+(H151&gt;I151))*24-7,IF(WEEKDAY(C151,2)=6,(I151-MAX(H151,(6/24))+(H151&gt;I151))*24,IF(WEEKDAY(C151,2)=7,IF(H151&gt;I151,([1]Arbejdstider!H$87-H151)*24,IF(H151&lt;I151,(I151-H151)*24)),""))))</f>
        <v>8.25</v>
      </c>
      <c r="BR151" s="149"/>
      <c r="BS151" s="149"/>
      <c r="BT151" s="150"/>
      <c r="BU151" s="128">
        <f t="shared" si="45"/>
        <v>0</v>
      </c>
      <c r="BV151" s="129" t="str">
        <f t="shared" si="46"/>
        <v>Lørdag</v>
      </c>
      <c r="CF151" s="152"/>
      <c r="CG151" s="152"/>
      <c r="CP151" s="153"/>
    </row>
    <row r="152" spans="2:94" s="151" customFormat="1" x14ac:dyDescent="0.2">
      <c r="B152" s="145"/>
      <c r="C152" s="146">
        <f t="shared" si="49"/>
        <v>43583</v>
      </c>
      <c r="D152" s="146" t="str">
        <f t="shared" si="50"/>
        <v>Søndag</v>
      </c>
      <c r="E152" s="147" t="s">
        <v>48</v>
      </c>
      <c r="F152" s="109">
        <f>IF(OR(E152=""),"",VLOOKUP(E152,[1]Arbejdstider!$B$4:$AE$78,2,))</f>
        <v>0</v>
      </c>
      <c r="G152" s="109">
        <f>IF(OR(E152=""),"",VLOOKUP(E152,[1]Arbejdstider!$B$4:$AE$78,3,))</f>
        <v>0</v>
      </c>
      <c r="H152" s="109">
        <f>IF(OR(E152=""),"",VLOOKUP(E152,[1]Arbejdstider!$B$4:$AE$78,4,))</f>
        <v>0.95833333333333337</v>
      </c>
      <c r="I152" s="109">
        <f>IF(OR(E152=""),"",VLOOKUP(E152,[1]Arbejdstider!$B$4:$AE$78,5,))</f>
        <v>0.30208333333333331</v>
      </c>
      <c r="J152" s="110">
        <f>IF(OR(E152=""),"",VLOOKUP(E152,[1]Arbejdstider!$B$4:$AE$78,6,))</f>
        <v>0</v>
      </c>
      <c r="K152" s="110">
        <f>IF(OR(E152=""),"",VLOOKUP(E152,[1]Arbejdstider!$B$4:$AE$78,7,))</f>
        <v>0</v>
      </c>
      <c r="L152" s="111">
        <f>IF(OR(E152=""),"",VLOOKUP(E152,[1]Arbejdstider!$B$3:$AE$78,10,))</f>
        <v>0</v>
      </c>
      <c r="M152" s="111">
        <f>IF(OR(E152=""),"",VLOOKUP(E152,[1]Arbejdstider!$B$4:$AE$78,11,))</f>
        <v>0</v>
      </c>
      <c r="N152" s="109">
        <f>IF(OR(E152=""),"",VLOOKUP(E152,[1]Arbejdstider!$B$4:$AE$78,14,))</f>
        <v>0</v>
      </c>
      <c r="O152" s="109">
        <f>IF(OR(E152=""),"",VLOOKUP(E152,[1]Arbejdstider!$B$4:$AE$78,15,))</f>
        <v>0</v>
      </c>
      <c r="P152" s="109">
        <f>IF(OR(E152=""),"",VLOOKUP(E152,[1]Arbejdstider!$B$4:$AE$78,12,))</f>
        <v>0</v>
      </c>
      <c r="Q152" s="109">
        <f>IF(OR(E152=""),"",VLOOKUP(E152,[1]Arbejdstider!$B$4:$AE$78,13,))</f>
        <v>0</v>
      </c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>
        <f>IF(OR(E152=""),"",VLOOKUP(E152,[1]Arbejdstider!$B$4:$AE$78,16,))</f>
        <v>0</v>
      </c>
      <c r="AC152" s="112">
        <f>IF(OR(E152=""),"",VLOOKUP(E152,[1]Arbejdstider!$B$4:$AE$78,17,))</f>
        <v>0</v>
      </c>
      <c r="AD152" s="112">
        <f>IF(OR(E152=""),"",VLOOKUP(E152,[1]Arbejdstider!$B$4:$AE$78,18,))</f>
        <v>0</v>
      </c>
      <c r="AE152" s="112">
        <f>IF(OR(E152=""),"",VLOOKUP(E152,[1]Arbejdstider!$B$4:$AE$78,19,))</f>
        <v>0</v>
      </c>
      <c r="AF152" s="113">
        <f>IF(OR(E152=""),"",VLOOKUP(E152,[1]Arbejdstider!$B$4:$AE$78,20,))</f>
        <v>1</v>
      </c>
      <c r="AG152" s="109">
        <f>IF(OR(E152=""),"",VLOOKUP(E152,[1]Arbejdstider!$B$4:$AE$78,21,))</f>
        <v>0.95833333333333337</v>
      </c>
      <c r="AH152" s="109">
        <f>IF(OR(E152=""),"",VLOOKUP(E152,[1]Arbejdstider!$B$4:$AE$78,22,))</f>
        <v>0</v>
      </c>
      <c r="AI152" s="109">
        <f>IF(OR(E152=""),"",VLOOKUP(E152,[1]Arbejdstider!$B$4:$AE$78,23,))</f>
        <v>0</v>
      </c>
      <c r="AJ152" s="114">
        <f>IF(OR(E152=""),"",VLOOKUP(E152,[1]Arbejdstider!$B$4:$AE$78,20,))</f>
        <v>1</v>
      </c>
      <c r="AK152" s="110">
        <f>IF(OR(E152=""),"",VLOOKUP(E152,[1]Arbejdstider!$B$4:$AE$78,21,))</f>
        <v>0.95833333333333337</v>
      </c>
      <c r="AL152" s="115"/>
      <c r="AM152" s="115"/>
      <c r="AN152" s="115"/>
      <c r="AO152" s="115"/>
      <c r="AP152" s="115"/>
      <c r="AQ152" s="115"/>
      <c r="AR152" s="116"/>
      <c r="AS152" s="117"/>
      <c r="AT152" s="118">
        <f>IF(OR(E152=""),"",VLOOKUP(E152,[1]Arbejdstider!$B$4:$AE$78,24,))</f>
        <v>0.95833333333333337</v>
      </c>
      <c r="AU152" s="113">
        <f>IF(OR(E152=""),"",VLOOKUP(E152,[1]Arbejdstider!$B$4:$AE$78,22,))</f>
        <v>0</v>
      </c>
      <c r="AV152" s="113">
        <f>IF(OR(E152=""),"",VLOOKUP(E152,[1]Arbejdstider!$B$4:$AE$78,23,))</f>
        <v>0</v>
      </c>
      <c r="AW152" s="119">
        <f t="shared" si="36"/>
        <v>0.34375</v>
      </c>
      <c r="AX152" s="120">
        <f>IF(OR($F152="",$G152=""),0,((IF($G152-MAX($F152,([1]Arbejdstider!$C$84/24))+($G152&lt;$F152)&lt;0,0,$G152-MAX($F152,([1]Arbejdstider!$C$84/24))+($G152&lt;$F152)))*24)-((IF(($G152-MAX($F152,([1]Arbejdstider!$D$84/24))+($G152&lt;$F152))&lt;0,0,($G152-MAX($F152,([1]Arbejdstider!$D$84/24))+($G152&lt;$F152)))))*24)</f>
        <v>0</v>
      </c>
      <c r="AY152" s="120">
        <f>IF(OR($F152="",$G152=""),0,((IF($G152-MAX($F152,([1]Arbejdstider!$C$85/24))+($G152&lt;$F152)&lt;0,0,$G152-MAX($F152,([1]Arbejdstider!$C$85/24))+($G152&lt;$F152)))*24)-((IF(($G152-MAX($F152,([1]Arbejdstider!$D$85/24))+($G152&lt;$F152))&lt;0,0,($G152-MAX($F152,([1]Arbejdstider!$D$85/24))+($G152&lt;$F152)))))*24)-IF(OR($AR152="",$AS152=""),0,((IF($AS152-MAX($AR152,([1]Arbejdstider!$C$85/24))+($AS152&lt;$AR152)&lt;0,0,$AS152-MAX($AR152,([1]Arbejdstider!$C$85/24))+($AS152&lt;$AR152)))*24)-((IF(($AS152-MAX($AR152,([1]Arbejdstider!$D$85/24))+($AS152&lt;$AR152))&lt;0,0,($AS152-MAX($AR152,([1]Arbejdstider!$D$85/24))+($AS152&lt;$AR152)))))*24)</f>
        <v>0</v>
      </c>
      <c r="AZ152" s="120">
        <f>IFERROR(CEILING(IF(E152="","",IF(OR($F152=0,$G152=0),0,($G152&lt;=$F152)*(1-([1]Arbejdstider!$C$86/24)+([1]Arbejdstider!$D$86/24))*24+(MIN(([1]Arbejdstider!$D$86/24),$G152)-MIN(([1]Arbejdstider!$D$86/24),$F152)+MAX(([1]Arbejdstider!$C$86/24),$G152)-MAX(([1]Arbejdstider!$C$86/24),$F152))*24)-IF(OR($AR152=0,$AS152=0),0,($AS152&lt;=$AR152)*(1-([1]Arbejdstider!$C$86/24)+([1]Arbejdstider!$D$86/24))*24+(MIN(([1]Arbejdstider!$D$86/24),$AS152)-MIN(([1]Arbejdstider!$D$86/24),$AR152)+MAX(([1]Arbejdstider!$C$86/24),$AS152)-MAX(([1]Arbejdstider!$C$86/24),$AR152))*24)+IF(OR($H152=0,$I152=0),0,($I152&lt;=$H152)*(1-([1]Arbejdstider!$C$86/24)+([1]Arbejdstider!$D$86/24))*24+(MIN(([1]Arbejdstider!$D$86/24),$I152)-MIN(([1]Arbejdstider!$D$86/24),$H152)+MAX(([1]Arbejdstider!$C$86/24),$G152)-MAX(([1]Arbejdstider!$C$86/24),$H152))*24)),0.5),"")</f>
        <v>7</v>
      </c>
      <c r="BA152" s="122">
        <f t="shared" si="37"/>
        <v>0</v>
      </c>
      <c r="BB152" s="122">
        <f t="shared" si="38"/>
        <v>0</v>
      </c>
      <c r="BC152" s="122">
        <f t="shared" si="39"/>
        <v>0</v>
      </c>
      <c r="BD152" s="123"/>
      <c r="BE152" s="124"/>
      <c r="BF152" s="122">
        <f t="shared" si="40"/>
        <v>0</v>
      </c>
      <c r="BG152" s="120">
        <f t="shared" si="47"/>
        <v>1</v>
      </c>
      <c r="BH152" s="120">
        <f t="shared" si="41"/>
        <v>0</v>
      </c>
      <c r="BI152" s="121">
        <f t="shared" si="42"/>
        <v>0</v>
      </c>
      <c r="BJ152" s="120">
        <f t="shared" si="43"/>
        <v>0</v>
      </c>
      <c r="BK152" s="120">
        <f t="shared" si="35"/>
        <v>0</v>
      </c>
      <c r="BL152" s="121">
        <f t="shared" si="48"/>
        <v>0</v>
      </c>
      <c r="BM152" s="121">
        <f t="shared" si="44"/>
        <v>0</v>
      </c>
      <c r="BN152" s="121"/>
      <c r="BO152" s="148"/>
      <c r="BP152" s="149">
        <f>IF(OR(F152=0,G152=0),0,IF(AND(WEEKDAY(C152,2)=5,G152&lt;F152,G152&gt;(6/24)),(G152-MAX(F152,(6/24))+(F152&gt;G152))*24-7,IF(WEEKDAY(C152,2)=6,(G152-MAX(F152,(6/24))+(F152&gt;G152))*24,IF(WEEKDAY(C152,2)=7,IF(F152&gt;G152,([1]Arbejdstider!H$87-F152)*24,IF(F152&lt;G152,(G152-F152)*24)),0))))</f>
        <v>0</v>
      </c>
      <c r="BQ152" s="149">
        <f>IF(OR(H152=0,I152=0),0,IF(AND(WEEKDAY(C152,2)=5,I152&lt;H152,I152&gt;(6/24)),(I152-MAX(H152,(6/24))+(H152&gt;I152))*24-7,IF(WEEKDAY(C152,2)=6,(I152-MAX(H152,(6/24))+(H152&gt;I152))*24,IF(WEEKDAY(C152,2)=7,IF(H152&gt;I152,([1]Arbejdstider!H$87-H152)*24,IF(H152&lt;I152,(I152-H152)*24)),""))))</f>
        <v>0.99999999999999911</v>
      </c>
      <c r="BR152" s="149"/>
      <c r="BS152" s="149"/>
      <c r="BT152" s="150"/>
      <c r="BU152" s="128">
        <f t="shared" si="45"/>
        <v>0</v>
      </c>
      <c r="BV152" s="129" t="str">
        <f t="shared" si="46"/>
        <v>Søndag</v>
      </c>
      <c r="CF152" s="152"/>
      <c r="CG152" s="152"/>
      <c r="CP152" s="153"/>
    </row>
    <row r="153" spans="2:94" s="151" customFormat="1" x14ac:dyDescent="0.2">
      <c r="B153" s="145"/>
      <c r="C153" s="146">
        <f t="shared" si="49"/>
        <v>43584</v>
      </c>
      <c r="D153" s="146" t="str">
        <f t="shared" si="50"/>
        <v>Mandag</v>
      </c>
      <c r="E153" s="147" t="s">
        <v>48</v>
      </c>
      <c r="F153" s="109">
        <f>IF(OR(E153=""),"",VLOOKUP(E153,[1]Arbejdstider!$B$4:$AE$78,2,))</f>
        <v>0</v>
      </c>
      <c r="G153" s="109">
        <f>IF(OR(E153=""),"",VLOOKUP(E153,[1]Arbejdstider!$B$4:$AE$78,3,))</f>
        <v>0</v>
      </c>
      <c r="H153" s="109">
        <f>IF(OR(E153=""),"",VLOOKUP(E153,[1]Arbejdstider!$B$4:$AE$78,4,))</f>
        <v>0.95833333333333337</v>
      </c>
      <c r="I153" s="109">
        <f>IF(OR(E153=""),"",VLOOKUP(E153,[1]Arbejdstider!$B$4:$AE$78,5,))</f>
        <v>0.30208333333333331</v>
      </c>
      <c r="J153" s="110">
        <f>IF(OR(E153=""),"",VLOOKUP(E153,[1]Arbejdstider!$B$4:$AE$78,6,))</f>
        <v>0</v>
      </c>
      <c r="K153" s="110">
        <f>IF(OR(E153=""),"",VLOOKUP(E153,[1]Arbejdstider!$B$4:$AE$78,7,))</f>
        <v>0</v>
      </c>
      <c r="L153" s="111">
        <f>IF(OR(E153=""),"",VLOOKUP(E153,[1]Arbejdstider!$B$3:$AE$78,10,))</f>
        <v>0</v>
      </c>
      <c r="M153" s="111">
        <f>IF(OR(E153=""),"",VLOOKUP(E153,[1]Arbejdstider!$B$4:$AE$78,11,))</f>
        <v>0</v>
      </c>
      <c r="N153" s="109">
        <f>IF(OR(E153=""),"",VLOOKUP(E153,[1]Arbejdstider!$B$4:$AE$78,14,))</f>
        <v>0</v>
      </c>
      <c r="O153" s="109">
        <f>IF(OR(E153=""),"",VLOOKUP(E153,[1]Arbejdstider!$B$4:$AE$78,15,))</f>
        <v>0</v>
      </c>
      <c r="P153" s="109">
        <f>IF(OR(E153=""),"",VLOOKUP(E153,[1]Arbejdstider!$B$4:$AE$78,12,))</f>
        <v>0</v>
      </c>
      <c r="Q153" s="109">
        <f>IF(OR(E153=""),"",VLOOKUP(E153,[1]Arbejdstider!$B$4:$AE$78,13,))</f>
        <v>0</v>
      </c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>
        <f>IF(OR(E153=""),"",VLOOKUP(E153,[1]Arbejdstider!$B$4:$AE$78,16,))</f>
        <v>0</v>
      </c>
      <c r="AC153" s="112">
        <f>IF(OR(E153=""),"",VLOOKUP(E153,[1]Arbejdstider!$B$4:$AE$78,17,))</f>
        <v>0</v>
      </c>
      <c r="AD153" s="112">
        <f>IF(OR(E153=""),"",VLOOKUP(E153,[1]Arbejdstider!$B$4:$AE$78,18,))</f>
        <v>0</v>
      </c>
      <c r="AE153" s="112">
        <f>IF(OR(E153=""),"",VLOOKUP(E153,[1]Arbejdstider!$B$4:$AE$78,19,))</f>
        <v>0</v>
      </c>
      <c r="AF153" s="113">
        <f>IF(OR(E153=""),"",VLOOKUP(E153,[1]Arbejdstider!$B$4:$AE$78,20,))</f>
        <v>1</v>
      </c>
      <c r="AG153" s="109">
        <f>IF(OR(E153=""),"",VLOOKUP(E153,[1]Arbejdstider!$B$4:$AE$78,21,))</f>
        <v>0.95833333333333337</v>
      </c>
      <c r="AH153" s="109">
        <f>IF(OR(E153=""),"",VLOOKUP(E153,[1]Arbejdstider!$B$4:$AE$78,22,))</f>
        <v>0</v>
      </c>
      <c r="AI153" s="109">
        <f>IF(OR(E153=""),"",VLOOKUP(E153,[1]Arbejdstider!$B$4:$AE$78,23,))</f>
        <v>0</v>
      </c>
      <c r="AJ153" s="114">
        <f>IF(OR(E153=""),"",VLOOKUP(E153,[1]Arbejdstider!$B$4:$AE$78,20,))</f>
        <v>1</v>
      </c>
      <c r="AK153" s="110">
        <f>IF(OR(E153=""),"",VLOOKUP(E153,[1]Arbejdstider!$B$4:$AE$78,21,))</f>
        <v>0.95833333333333337</v>
      </c>
      <c r="AL153" s="115"/>
      <c r="AM153" s="115"/>
      <c r="AN153" s="115"/>
      <c r="AO153" s="115"/>
      <c r="AP153" s="115"/>
      <c r="AQ153" s="115"/>
      <c r="AR153" s="116"/>
      <c r="AS153" s="117"/>
      <c r="AT153" s="118">
        <f>IF(OR(E153=""),"",VLOOKUP(E153,[1]Arbejdstider!$B$4:$AE$78,24,))</f>
        <v>0.95833333333333337</v>
      </c>
      <c r="AU153" s="113">
        <f>IF(OR(E153=""),"",VLOOKUP(E153,[1]Arbejdstider!$B$4:$AE$78,22,))</f>
        <v>0</v>
      </c>
      <c r="AV153" s="113">
        <f>IF(OR(E153=""),"",VLOOKUP(E153,[1]Arbejdstider!$B$4:$AE$78,23,))</f>
        <v>0</v>
      </c>
      <c r="AW153" s="119">
        <f t="shared" si="36"/>
        <v>0.34375</v>
      </c>
      <c r="AX153" s="120">
        <f>IF(OR($F153="",$G153=""),0,((IF($G153-MAX($F153,([1]Arbejdstider!$C$84/24))+($G153&lt;$F153)&lt;0,0,$G153-MAX($F153,([1]Arbejdstider!$C$84/24))+($G153&lt;$F153)))*24)-((IF(($G153-MAX($F153,([1]Arbejdstider!$D$84/24))+($G153&lt;$F153))&lt;0,0,($G153-MAX($F153,([1]Arbejdstider!$D$84/24))+($G153&lt;$F153)))))*24)</f>
        <v>0</v>
      </c>
      <c r="AY153" s="120">
        <f>IF(OR($F153="",$G153=""),0,((IF($G153-MAX($F153,([1]Arbejdstider!$C$85/24))+($G153&lt;$F153)&lt;0,0,$G153-MAX($F153,([1]Arbejdstider!$C$85/24))+($G153&lt;$F153)))*24)-((IF(($G153-MAX($F153,([1]Arbejdstider!$D$85/24))+($G153&lt;$F153))&lt;0,0,($G153-MAX($F153,([1]Arbejdstider!$D$85/24))+($G153&lt;$F153)))))*24)-IF(OR($AR153="",$AS153=""),0,((IF($AS153-MAX($AR153,([1]Arbejdstider!$C$85/24))+($AS153&lt;$AR153)&lt;0,0,$AS153-MAX($AR153,([1]Arbejdstider!$C$85/24))+($AS153&lt;$AR153)))*24)-((IF(($AS153-MAX($AR153,([1]Arbejdstider!$D$85/24))+($AS153&lt;$AR153))&lt;0,0,($AS153-MAX($AR153,([1]Arbejdstider!$D$85/24))+($AS153&lt;$AR153)))))*24)</f>
        <v>0</v>
      </c>
      <c r="AZ153" s="120">
        <f>IFERROR(CEILING(IF(E153="","",IF(OR($F153=0,$G153=0),0,($G153&lt;=$F153)*(1-([1]Arbejdstider!$C$86/24)+([1]Arbejdstider!$D$86/24))*24+(MIN(([1]Arbejdstider!$D$86/24),$G153)-MIN(([1]Arbejdstider!$D$86/24),$F153)+MAX(([1]Arbejdstider!$C$86/24),$G153)-MAX(([1]Arbejdstider!$C$86/24),$F153))*24)-IF(OR($AR153=0,$AS153=0),0,($AS153&lt;=$AR153)*(1-([1]Arbejdstider!$C$86/24)+([1]Arbejdstider!$D$86/24))*24+(MIN(([1]Arbejdstider!$D$86/24),$AS153)-MIN(([1]Arbejdstider!$D$86/24),$AR153)+MAX(([1]Arbejdstider!$C$86/24),$AS153)-MAX(([1]Arbejdstider!$C$86/24),$AR153))*24)+IF(OR($H153=0,$I153=0),0,($I153&lt;=$H153)*(1-([1]Arbejdstider!$C$86/24)+([1]Arbejdstider!$D$86/24))*24+(MIN(([1]Arbejdstider!$D$86/24),$I153)-MIN(([1]Arbejdstider!$D$86/24),$H153)+MAX(([1]Arbejdstider!$C$86/24),$G153)-MAX(([1]Arbejdstider!$C$86/24),$H153))*24)),0.5),"")</f>
        <v>7</v>
      </c>
      <c r="BA153" s="122">
        <f t="shared" si="37"/>
        <v>0</v>
      </c>
      <c r="BB153" s="122">
        <f t="shared" si="38"/>
        <v>0</v>
      </c>
      <c r="BC153" s="122">
        <f t="shared" si="39"/>
        <v>0</v>
      </c>
      <c r="BD153" s="123"/>
      <c r="BE153" s="124"/>
      <c r="BF153" s="122">
        <f t="shared" si="40"/>
        <v>0</v>
      </c>
      <c r="BG153" s="120" t="str">
        <f t="shared" si="47"/>
        <v/>
      </c>
      <c r="BH153" s="120">
        <f t="shared" si="41"/>
        <v>0</v>
      </c>
      <c r="BI153" s="121">
        <f t="shared" si="42"/>
        <v>0</v>
      </c>
      <c r="BJ153" s="120">
        <f t="shared" si="43"/>
        <v>0</v>
      </c>
      <c r="BK153" s="120">
        <f t="shared" si="35"/>
        <v>0</v>
      </c>
      <c r="BL153" s="121">
        <f t="shared" si="48"/>
        <v>0</v>
      </c>
      <c r="BM153" s="121">
        <f t="shared" si="44"/>
        <v>0</v>
      </c>
      <c r="BN153" s="121"/>
      <c r="BO153" s="148">
        <f>SUM(AW147:AW153)</f>
        <v>2.0520833333333335</v>
      </c>
      <c r="BP153" s="149">
        <f>IF(OR(F153=0,G153=0),0,IF(AND(WEEKDAY(C153,2)=5,G153&lt;F153,G153&gt;(6/24)),(G153-MAX(F153,(6/24))+(F153&gt;G153))*24-7,IF(WEEKDAY(C153,2)=6,(G153-MAX(F153,(6/24))+(F153&gt;G153))*24,IF(WEEKDAY(C153,2)=7,IF(F153&gt;G153,([1]Arbejdstider!H$87-F153)*24,IF(F153&lt;G153,(G153-F153)*24)),0))))</f>
        <v>0</v>
      </c>
      <c r="BQ153" s="149" t="str">
        <f>IF(OR(H153=0,I153=0),0,IF(AND(WEEKDAY(C153,2)=5,I153&lt;H153,I153&gt;(6/24)),(I153-MAX(H153,(6/24))+(H153&gt;I153))*24-7,IF(WEEKDAY(C153,2)=6,(I153-MAX(H153,(6/24))+(H153&gt;I153))*24,IF(WEEKDAY(C153,2)=7,IF(H153&gt;I153,([1]Arbejdstider!H$87-H153)*24,IF(H153&lt;I153,(I153-H153)*24)),""))))</f>
        <v/>
      </c>
      <c r="BR153" s="149"/>
      <c r="BS153" s="149"/>
      <c r="BT153" s="150"/>
      <c r="BU153" s="128">
        <f t="shared" si="45"/>
        <v>0</v>
      </c>
      <c r="BV153" s="129" t="str">
        <f t="shared" si="46"/>
        <v>Mandag</v>
      </c>
      <c r="CF153" s="152"/>
      <c r="CG153" s="152"/>
      <c r="CP153" s="153"/>
    </row>
    <row r="154" spans="2:94" s="130" customFormat="1" x14ac:dyDescent="0.2">
      <c r="B154" s="106">
        <f>B147+1</f>
        <v>18</v>
      </c>
      <c r="C154" s="107">
        <f t="shared" si="49"/>
        <v>43585</v>
      </c>
      <c r="D154" s="107" t="str">
        <f t="shared" si="50"/>
        <v>Tirsdag</v>
      </c>
      <c r="E154" s="108" t="s">
        <v>49</v>
      </c>
      <c r="F154" s="109">
        <f>IF(OR(E154=""),"",VLOOKUP(E154,[1]Arbejdstider!$B$4:$AE$78,2,))</f>
        <v>0</v>
      </c>
      <c r="G154" s="109">
        <f>IF(OR(E154=""),"",VLOOKUP(E154,[1]Arbejdstider!$B$4:$AE$78,3,))</f>
        <v>0</v>
      </c>
      <c r="H154" s="109">
        <f>IF(OR(E154=""),"",VLOOKUP(E154,[1]Arbejdstider!$B$4:$AE$78,4,))</f>
        <v>0</v>
      </c>
      <c r="I154" s="109">
        <f>IF(OR(E154=""),"",VLOOKUP(E154,[1]Arbejdstider!$B$4:$AE$78,5,))</f>
        <v>0</v>
      </c>
      <c r="J154" s="110">
        <f>IF(OR(E154=""),"",VLOOKUP(E154,[1]Arbejdstider!$B$4:$AE$78,6,))</f>
        <v>0</v>
      </c>
      <c r="K154" s="110">
        <f>IF(OR(E154=""),"",VLOOKUP(E154,[1]Arbejdstider!$B$4:$AE$78,7,))</f>
        <v>0</v>
      </c>
      <c r="L154" s="111">
        <f>IF(OR(E154=""),"",VLOOKUP(E154,[1]Arbejdstider!$B$3:$AE$78,10,))</f>
        <v>0</v>
      </c>
      <c r="M154" s="111">
        <f>IF(OR(E154=""),"",VLOOKUP(E154,[1]Arbejdstider!$B$4:$AE$78,11,))</f>
        <v>0</v>
      </c>
      <c r="N154" s="109">
        <f>IF(OR(E154=""),"",VLOOKUP(E154,[1]Arbejdstider!$B$4:$AE$78,14,))</f>
        <v>0</v>
      </c>
      <c r="O154" s="109">
        <f>IF(OR(E154=""),"",VLOOKUP(E154,[1]Arbejdstider!$B$4:$AE$78,15,))</f>
        <v>0</v>
      </c>
      <c r="P154" s="109">
        <f>IF(OR(E154=""),"",VLOOKUP(E154,[1]Arbejdstider!$B$4:$AE$78,12,))</f>
        <v>0</v>
      </c>
      <c r="Q154" s="109">
        <f>IF(OR(E154=""),"",VLOOKUP(E154,[1]Arbejdstider!$B$4:$AE$78,13,))</f>
        <v>0</v>
      </c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>
        <f>IF(OR(E154=""),"",VLOOKUP(E154,[1]Arbejdstider!$B$4:$AE$78,16,))</f>
        <v>0</v>
      </c>
      <c r="AC154" s="112">
        <f>IF(OR(E154=""),"",VLOOKUP(E154,[1]Arbejdstider!$B$4:$AE$78,17,))</f>
        <v>0</v>
      </c>
      <c r="AD154" s="112">
        <f>IF(OR(E154=""),"",VLOOKUP(E154,[1]Arbejdstider!$B$4:$AE$78,18,))</f>
        <v>0</v>
      </c>
      <c r="AE154" s="112">
        <f>IF(OR(E154=""),"",VLOOKUP(E154,[1]Arbejdstider!$B$4:$AE$78,19,))</f>
        <v>0</v>
      </c>
      <c r="AF154" s="113">
        <f>IF(OR(E154=""),"",VLOOKUP(E154,[1]Arbejdstider!$B$4:$AE$78,20,))</f>
        <v>0.30208333333333331</v>
      </c>
      <c r="AG154" s="109">
        <f>IF(OR(E154=""),"",VLOOKUP(E154,[1]Arbejdstider!$B$4:$AE$78,21,))</f>
        <v>0.55208333333333337</v>
      </c>
      <c r="AH154" s="109">
        <f>IF(OR(E154=""),"",VLOOKUP(E154,[1]Arbejdstider!$B$4:$AE$78,22,))</f>
        <v>0.55208333333333337</v>
      </c>
      <c r="AI154" s="109">
        <f>IF(OR(E154=""),"",VLOOKUP(E154,[1]Arbejdstider!$B$4:$AE$78,23,))</f>
        <v>1</v>
      </c>
      <c r="AJ154" s="114">
        <f>IF(OR(E154=""),"",VLOOKUP(E154,[1]Arbejdstider!$B$4:$AE$78,20,))</f>
        <v>0.30208333333333331</v>
      </c>
      <c r="AK154" s="110">
        <f>IF(OR(E154=""),"",VLOOKUP(E154,[1]Arbejdstider!$B$4:$AE$78,21,))</f>
        <v>0.55208333333333337</v>
      </c>
      <c r="AL154" s="115"/>
      <c r="AM154" s="115"/>
      <c r="AN154" s="115"/>
      <c r="AO154" s="115"/>
      <c r="AP154" s="115"/>
      <c r="AQ154" s="115"/>
      <c r="AR154" s="116"/>
      <c r="AS154" s="117"/>
      <c r="AT154" s="118">
        <f>IF(OR(E154=""),"",VLOOKUP(E154,[1]Arbejdstider!$B$4:$AE$78,24,))</f>
        <v>0.25000000000000006</v>
      </c>
      <c r="AU154" s="113">
        <f>IF(OR(E154=""),"",VLOOKUP(E154,[1]Arbejdstider!$B$4:$AE$78,22,))</f>
        <v>0.55208333333333337</v>
      </c>
      <c r="AV154" s="113">
        <f>IF(OR(E154=""),"",VLOOKUP(E154,[1]Arbejdstider!$B$4:$AE$78,23,))</f>
        <v>1</v>
      </c>
      <c r="AW154" s="119">
        <f t="shared" si="36"/>
        <v>0</v>
      </c>
      <c r="AX154" s="120">
        <f>IF(OR($F154="",$G154=""),0,((IF($G154-MAX($F154,([1]Arbejdstider!$C$84/24))+($G154&lt;$F154)&lt;0,0,$G154-MAX($F154,([1]Arbejdstider!$C$84/24))+($G154&lt;$F154)))*24)-((IF(($G154-MAX($F154,([1]Arbejdstider!$D$84/24))+($G154&lt;$F154))&lt;0,0,($G154-MAX($F154,([1]Arbejdstider!$D$84/24))+($G154&lt;$F154)))))*24)</f>
        <v>0</v>
      </c>
      <c r="AY154" s="121">
        <f>IF(OR($F154="",$G154=""),0,((IF($G154-MAX($F154,([1]Arbejdstider!$C$85/24))+($G154&lt;$F154)&lt;0,0,$G154-MAX($F154,([1]Arbejdstider!$C$85/24))+($G154&lt;$F154)))*24)-((IF(($G154-MAX($F154,([1]Arbejdstider!$D$85/24))+($G154&lt;$F154))&lt;0,0,($G154-MAX($F154,([1]Arbejdstider!$D$85/24))+($G154&lt;$F154)))))*24)-IF(OR($AR154="",$AS154=""),0,((IF($AS154-MAX($AR154,([1]Arbejdstider!$C$85/24))+($AS154&lt;$AR154)&lt;0,0,$AS154-MAX($AR154,([1]Arbejdstider!$C$85/24))+($AS154&lt;$AR154)))*24)-((IF(($AS154-MAX($AR154,([1]Arbejdstider!$D$85/24))+($AS154&lt;$AR154))&lt;0,0,($AS154-MAX($AR154,([1]Arbejdstider!$D$85/24))+($AS154&lt;$AR154)))))*24)</f>
        <v>0</v>
      </c>
      <c r="AZ154" s="121">
        <f>IFERROR(CEILING(IF(E154="","",IF(OR($F154=0,$G154=0),0,($G154&lt;=$F154)*(1-([1]Arbejdstider!$C$86/24)+([1]Arbejdstider!$D$86/24))*24+(MIN(([1]Arbejdstider!$D$86/24),$G154)-MIN(([1]Arbejdstider!$D$86/24),$F154)+MAX(([1]Arbejdstider!$C$86/24),$G154)-MAX(([1]Arbejdstider!$C$86/24),$F154))*24)-IF(OR($AR154=0,$AS154=0),0,($AS154&lt;=$AR154)*(1-([1]Arbejdstider!$C$86/24)+([1]Arbejdstider!$D$86/24))*24+(MIN(([1]Arbejdstider!$D$86/24),$AS154)-MIN(([1]Arbejdstider!$D$86/24),$AR154)+MAX(([1]Arbejdstider!$C$86/24),$AS154)-MAX(([1]Arbejdstider!$C$86/24),$AR154))*24)+IF(OR($H154=0,$I154=0),0,($I154&lt;=$H154)*(1-([1]Arbejdstider!$C$86/24)+([1]Arbejdstider!$D$86/24))*24+(MIN(([1]Arbejdstider!$D$86/24),$I154)-MIN(([1]Arbejdstider!$D$86/24),$H154)+MAX(([1]Arbejdstider!$C$86/24),$G154)-MAX(([1]Arbejdstider!$C$86/24),$H154))*24)),0.5),"")</f>
        <v>0</v>
      </c>
      <c r="BA154" s="122">
        <f t="shared" si="37"/>
        <v>0</v>
      </c>
      <c r="BB154" s="122">
        <f t="shared" si="38"/>
        <v>0</v>
      </c>
      <c r="BC154" s="122">
        <f t="shared" si="39"/>
        <v>0</v>
      </c>
      <c r="BD154" s="123"/>
      <c r="BE154" s="124"/>
      <c r="BF154" s="122">
        <f t="shared" si="40"/>
        <v>0</v>
      </c>
      <c r="BG154" s="121">
        <f t="shared" si="47"/>
        <v>0</v>
      </c>
      <c r="BH154" s="121">
        <f t="shared" si="41"/>
        <v>0</v>
      </c>
      <c r="BI154" s="121">
        <f t="shared" si="42"/>
        <v>0</v>
      </c>
      <c r="BJ154" s="121">
        <f t="shared" si="43"/>
        <v>0</v>
      </c>
      <c r="BK154" s="121">
        <f t="shared" si="35"/>
        <v>0</v>
      </c>
      <c r="BL154" s="121">
        <f t="shared" si="48"/>
        <v>0</v>
      </c>
      <c r="BM154" s="121">
        <f t="shared" si="44"/>
        <v>0</v>
      </c>
      <c r="BN154" s="121"/>
      <c r="BO154" s="125"/>
      <c r="BP154" s="126">
        <f>IF(OR(F154=0,G154=0),0,IF(AND(WEEKDAY(C154,2)=5,G154&lt;F154,G154&gt;(6/24)),(G154-MAX(F154,(6/24))+(F154&gt;G154))*24-7,IF(WEEKDAY(C154,2)=6,(G154-MAX(F154,(6/24))+(F154&gt;G154))*24,IF(WEEKDAY(C154,2)=7,IF(F154&gt;G154,([1]Arbejdstider!H$87-F154)*24,IF(F154&lt;G154,(G154-F154)*24)),0))))</f>
        <v>0</v>
      </c>
      <c r="BQ154" s="126">
        <f>IF(OR(H154=0,I154=0),0,IF(AND(WEEKDAY(C154,2)=5,I154&lt;H154,I154&gt;(6/24)),(I154-MAX(H154,(6/24))+(H154&gt;I154))*24-7,IF(WEEKDAY(C154,2)=6,(I154-MAX(H154,(6/24))+(H154&gt;I154))*24,IF(WEEKDAY(C154,2)=7,IF(H154&gt;I154,([1]Arbejdstider!H$87-H154)*24,IF(H154&lt;I154,(I154-H154)*24)),""))))</f>
        <v>0</v>
      </c>
      <c r="BR154" s="126"/>
      <c r="BS154" s="126"/>
      <c r="BT154" s="127"/>
      <c r="BU154" s="128">
        <f t="shared" si="45"/>
        <v>18</v>
      </c>
      <c r="BV154" s="129" t="str">
        <f t="shared" si="46"/>
        <v>Tirsdag</v>
      </c>
      <c r="CF154" s="131"/>
      <c r="CG154" s="131"/>
      <c r="CP154" s="132"/>
    </row>
    <row r="155" spans="2:94" s="130" customFormat="1" x14ac:dyDescent="0.2">
      <c r="B155" s="106"/>
      <c r="C155" s="107">
        <f t="shared" si="49"/>
        <v>43586</v>
      </c>
      <c r="D155" s="107" t="str">
        <f t="shared" si="50"/>
        <v>Onsdag</v>
      </c>
      <c r="E155" s="108" t="s">
        <v>46</v>
      </c>
      <c r="F155" s="109">
        <f>IF(OR(E155=""),"",VLOOKUP(E155,[1]Arbejdstider!$B$4:$AE$78,2,))</f>
        <v>0</v>
      </c>
      <c r="G155" s="109">
        <f>IF(OR(E155=""),"",VLOOKUP(E155,[1]Arbejdstider!$B$4:$AE$78,3,))</f>
        <v>0</v>
      </c>
      <c r="H155" s="109">
        <f>IF(OR(E155=""),"",VLOOKUP(E155,[1]Arbejdstider!$B$4:$AE$78,4,))</f>
        <v>0</v>
      </c>
      <c r="I155" s="109">
        <f>IF(OR(E155=""),"",VLOOKUP(E155,[1]Arbejdstider!$B$4:$AE$78,5,))</f>
        <v>0</v>
      </c>
      <c r="J155" s="110">
        <f>IF(OR(E155=""),"",VLOOKUP(E155,[1]Arbejdstider!$B$4:$AE$78,6,))</f>
        <v>0</v>
      </c>
      <c r="K155" s="110">
        <f>IF(OR(E155=""),"",VLOOKUP(E155,[1]Arbejdstider!$B$4:$AE$78,7,))</f>
        <v>0</v>
      </c>
      <c r="L155" s="111">
        <f>IF(OR(E155=""),"",VLOOKUP(E155,[1]Arbejdstider!$B$3:$AE$78,10,))</f>
        <v>0</v>
      </c>
      <c r="M155" s="111">
        <f>IF(OR(E155=""),"",VLOOKUP(E155,[1]Arbejdstider!$B$4:$AE$78,11,))</f>
        <v>0</v>
      </c>
      <c r="N155" s="109">
        <f>IF(OR(E155=""),"",VLOOKUP(E155,[1]Arbejdstider!$B$4:$AE$78,14,))</f>
        <v>0</v>
      </c>
      <c r="O155" s="109">
        <f>IF(OR(E155=""),"",VLOOKUP(E155,[1]Arbejdstider!$B$4:$AE$78,15,))</f>
        <v>0</v>
      </c>
      <c r="P155" s="109">
        <f>IF(OR(E155=""),"",VLOOKUP(E155,[1]Arbejdstider!$B$4:$AE$78,12,))</f>
        <v>0</v>
      </c>
      <c r="Q155" s="109">
        <f>IF(OR(E155=""),"",VLOOKUP(E155,[1]Arbejdstider!$B$4:$AE$78,13,))</f>
        <v>0</v>
      </c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>
        <f>IF(OR(E155=""),"",VLOOKUP(E155,[1]Arbejdstider!$B$4:$AE$78,16,))</f>
        <v>0</v>
      </c>
      <c r="AC155" s="112">
        <f>IF(OR(E155=""),"",VLOOKUP(E155,[1]Arbejdstider!$B$4:$AE$78,17,))</f>
        <v>0</v>
      </c>
      <c r="AD155" s="112">
        <f>IF(OR(E155=""),"",VLOOKUP(E155,[1]Arbejdstider!$B$4:$AE$78,18,))</f>
        <v>0</v>
      </c>
      <c r="AE155" s="112">
        <f>IF(OR(E155=""),"",VLOOKUP(E155,[1]Arbejdstider!$B$4:$AE$78,19,))</f>
        <v>0</v>
      </c>
      <c r="AF155" s="113">
        <f>IF(OR(E155=""),"",VLOOKUP(E155,[1]Arbejdstider!$B$4:$AE$78,20,))</f>
        <v>1</v>
      </c>
      <c r="AG155" s="109">
        <f>IF(OR(E155=""),"",VLOOKUP(E155,[1]Arbejdstider!$B$4:$AE$78,21,))</f>
        <v>1</v>
      </c>
      <c r="AH155" s="109">
        <f>IF(OR(E155=""),"",VLOOKUP(E155,[1]Arbejdstider!$B$4:$AE$78,22,))</f>
        <v>0</v>
      </c>
      <c r="AI155" s="109">
        <f>IF(OR(E155=""),"",VLOOKUP(E155,[1]Arbejdstider!$B$4:$AE$78,23,))</f>
        <v>0</v>
      </c>
      <c r="AJ155" s="114">
        <f>IF(OR(E155=""),"",VLOOKUP(E155,[1]Arbejdstider!$B$4:$AE$78,20,))</f>
        <v>1</v>
      </c>
      <c r="AK155" s="110">
        <f>IF(OR(E155=""),"",VLOOKUP(E155,[1]Arbejdstider!$B$4:$AE$78,21,))</f>
        <v>1</v>
      </c>
      <c r="AL155" s="115"/>
      <c r="AM155" s="115"/>
      <c r="AN155" s="115"/>
      <c r="AO155" s="115"/>
      <c r="AP155" s="115"/>
      <c r="AQ155" s="115"/>
      <c r="AR155" s="116"/>
      <c r="AS155" s="117"/>
      <c r="AT155" s="118">
        <f>IF(OR(E155=""),"",VLOOKUP(E155,[1]Arbejdstider!$B$4:$AE$78,24,))</f>
        <v>0</v>
      </c>
      <c r="AU155" s="113">
        <f>IF(OR(E155=""),"",VLOOKUP(E155,[1]Arbejdstider!$B$4:$AE$78,22,))</f>
        <v>0</v>
      </c>
      <c r="AV155" s="113">
        <f>IF(OR(E155=""),"",VLOOKUP(E155,[1]Arbejdstider!$B$4:$AE$78,23,))</f>
        <v>0</v>
      </c>
      <c r="AW155" s="119">
        <f t="shared" si="36"/>
        <v>0</v>
      </c>
      <c r="AX155" s="120">
        <f>IF(OR($F155="",$G155=""),0,((IF($G155-MAX($F155,([1]Arbejdstider!$C$84/24))+($G155&lt;$F155)&lt;0,0,$G155-MAX($F155,([1]Arbejdstider!$C$84/24))+($G155&lt;$F155)))*24)-((IF(($G155-MAX($F155,([1]Arbejdstider!$D$84/24))+($G155&lt;$F155))&lt;0,0,($G155-MAX($F155,([1]Arbejdstider!$D$84/24))+($G155&lt;$F155)))))*24)</f>
        <v>0</v>
      </c>
      <c r="AY155" s="121">
        <f>IF(OR($F155="",$G155=""),0,((IF($G155-MAX($F155,([1]Arbejdstider!$C$85/24))+($G155&lt;$F155)&lt;0,0,$G155-MAX($F155,([1]Arbejdstider!$C$85/24))+($G155&lt;$F155)))*24)-((IF(($G155-MAX($F155,([1]Arbejdstider!$D$85/24))+($G155&lt;$F155))&lt;0,0,($G155-MAX($F155,([1]Arbejdstider!$D$85/24))+($G155&lt;$F155)))))*24)-IF(OR($AR155="",$AS155=""),0,((IF($AS155-MAX($AR155,([1]Arbejdstider!$C$85/24))+($AS155&lt;$AR155)&lt;0,0,$AS155-MAX($AR155,([1]Arbejdstider!$C$85/24))+($AS155&lt;$AR155)))*24)-((IF(($AS155-MAX($AR155,([1]Arbejdstider!$D$85/24))+($AS155&lt;$AR155))&lt;0,0,($AS155-MAX($AR155,([1]Arbejdstider!$D$85/24))+($AS155&lt;$AR155)))))*24)</f>
        <v>0</v>
      </c>
      <c r="AZ155" s="121">
        <f>IFERROR(CEILING(IF(E155="","",IF(OR($F155=0,$G155=0),0,($G155&lt;=$F155)*(1-([1]Arbejdstider!$C$86/24)+([1]Arbejdstider!$D$86/24))*24+(MIN(([1]Arbejdstider!$D$86/24),$G155)-MIN(([1]Arbejdstider!$D$86/24),$F155)+MAX(([1]Arbejdstider!$C$86/24),$G155)-MAX(([1]Arbejdstider!$C$86/24),$F155))*24)-IF(OR($AR155=0,$AS155=0),0,($AS155&lt;=$AR155)*(1-([1]Arbejdstider!$C$86/24)+([1]Arbejdstider!$D$86/24))*24+(MIN(([1]Arbejdstider!$D$86/24),$AS155)-MIN(([1]Arbejdstider!$D$86/24),$AR155)+MAX(([1]Arbejdstider!$C$86/24),$AS155)-MAX(([1]Arbejdstider!$C$86/24),$AR155))*24)+IF(OR($H155=0,$I155=0),0,($I155&lt;=$H155)*(1-([1]Arbejdstider!$C$86/24)+([1]Arbejdstider!$D$86/24))*24+(MIN(([1]Arbejdstider!$D$86/24),$I155)-MIN(([1]Arbejdstider!$D$86/24),$H155)+MAX(([1]Arbejdstider!$C$86/24),$G155)-MAX(([1]Arbejdstider!$C$86/24),$H155))*24)),0.5),"")</f>
        <v>0</v>
      </c>
      <c r="BA155" s="122">
        <f t="shared" si="37"/>
        <v>0</v>
      </c>
      <c r="BB155" s="122">
        <f t="shared" si="38"/>
        <v>0</v>
      </c>
      <c r="BC155" s="122">
        <f t="shared" si="39"/>
        <v>0</v>
      </c>
      <c r="BD155" s="123"/>
      <c r="BE155" s="124"/>
      <c r="BF155" s="122">
        <f t="shared" si="40"/>
        <v>0</v>
      </c>
      <c r="BG155" s="121">
        <f t="shared" si="47"/>
        <v>0</v>
      </c>
      <c r="BH155" s="121">
        <f t="shared" si="41"/>
        <v>0</v>
      </c>
      <c r="BI155" s="121">
        <f t="shared" si="42"/>
        <v>0</v>
      </c>
      <c r="BJ155" s="121">
        <f t="shared" si="43"/>
        <v>0</v>
      </c>
      <c r="BK155" s="121">
        <f t="shared" si="35"/>
        <v>0</v>
      </c>
      <c r="BL155" s="121">
        <f t="shared" si="48"/>
        <v>0</v>
      </c>
      <c r="BM155" s="121">
        <f t="shared" si="44"/>
        <v>0</v>
      </c>
      <c r="BN155" s="121"/>
      <c r="BO155" s="125"/>
      <c r="BP155" s="126">
        <f>IF(OR(F155=0,G155=0),0,IF(AND(WEEKDAY(C155,2)=5,G155&lt;F155,G155&gt;(6/24)),(G155-MAX(F155,(6/24))+(F155&gt;G155))*24-7,IF(WEEKDAY(C155,2)=6,(G155-MAX(F155,(6/24))+(F155&gt;G155))*24,IF(WEEKDAY(C155,2)=7,IF(F155&gt;G155,([1]Arbejdstider!H$87-F155)*24,IF(F155&lt;G155,(G155-F155)*24)),0))))</f>
        <v>0</v>
      </c>
      <c r="BQ155" s="126">
        <f>IF(OR(H155=0,I155=0),0,IF(AND(WEEKDAY(C155,2)=5,I155&lt;H155,I155&gt;(6/24)),(I155-MAX(H155,(6/24))+(H155&gt;I155))*24-7,IF(WEEKDAY(C155,2)=6,(I155-MAX(H155,(6/24))+(H155&gt;I155))*24,IF(WEEKDAY(C155,2)=7,IF(H155&gt;I155,([1]Arbejdstider!H$87-H155)*24,IF(H155&lt;I155,(I155-H155)*24)),""))))</f>
        <v>0</v>
      </c>
      <c r="BR155" s="126"/>
      <c r="BS155" s="126"/>
      <c r="BT155" s="127"/>
      <c r="BU155" s="128">
        <f t="shared" si="45"/>
        <v>0</v>
      </c>
      <c r="BV155" s="129" t="str">
        <f t="shared" si="46"/>
        <v>Onsdag</v>
      </c>
      <c r="CF155" s="131"/>
      <c r="CG155" s="131"/>
      <c r="CP155" s="132"/>
    </row>
    <row r="156" spans="2:94" s="130" customFormat="1" x14ac:dyDescent="0.2">
      <c r="B156" s="106"/>
      <c r="C156" s="107">
        <f t="shared" si="49"/>
        <v>43587</v>
      </c>
      <c r="D156" s="107" t="str">
        <f t="shared" si="50"/>
        <v>Torsdag</v>
      </c>
      <c r="E156" s="108" t="s">
        <v>51</v>
      </c>
      <c r="F156" s="109">
        <f>IF(OR(E156=""),"",VLOOKUP(E156,[1]Arbejdstider!$B$4:$AE$78,2,))</f>
        <v>0.47916666666666669</v>
      </c>
      <c r="G156" s="109">
        <f>IF(OR(E156=""),"",VLOOKUP(E156,[1]Arbejdstider!$B$4:$AE$78,3,))</f>
        <v>0.8125</v>
      </c>
      <c r="H156" s="109">
        <f>IF(OR(E156=""),"",VLOOKUP(E156,[1]Arbejdstider!$B$4:$AE$78,4,))</f>
        <v>0</v>
      </c>
      <c r="I156" s="109">
        <f>IF(OR(E156=""),"",VLOOKUP(E156,[1]Arbejdstider!$B$4:$AE$78,5,))</f>
        <v>0</v>
      </c>
      <c r="J156" s="110">
        <f>IF(OR(E156=""),"",VLOOKUP(E156,[1]Arbejdstider!$B$4:$AE$78,6,))</f>
        <v>0</v>
      </c>
      <c r="K156" s="110">
        <f>IF(OR(E156=""),"",VLOOKUP(E156,[1]Arbejdstider!$B$4:$AE$78,7,))</f>
        <v>0</v>
      </c>
      <c r="L156" s="111">
        <f>IF(OR(E156=""),"",VLOOKUP(E156,[1]Arbejdstider!$B$3:$AE$78,10,))</f>
        <v>0</v>
      </c>
      <c r="M156" s="111">
        <f>IF(OR(E156=""),"",VLOOKUP(E156,[1]Arbejdstider!$B$4:$AE$78,11,))</f>
        <v>0</v>
      </c>
      <c r="N156" s="109">
        <f>IF(OR(E156=""),"",VLOOKUP(E156,[1]Arbejdstider!$B$4:$AE$78,14,))</f>
        <v>0</v>
      </c>
      <c r="O156" s="109">
        <f>IF(OR(E156=""),"",VLOOKUP(E156,[1]Arbejdstider!$B$4:$AE$78,15,))</f>
        <v>0</v>
      </c>
      <c r="P156" s="109">
        <f>IF(OR(E156=""),"",VLOOKUP(E156,[1]Arbejdstider!$B$4:$AE$78,12,))</f>
        <v>0</v>
      </c>
      <c r="Q156" s="109">
        <f>IF(OR(E156=""),"",VLOOKUP(E156,[1]Arbejdstider!$B$4:$AE$78,13,))</f>
        <v>0</v>
      </c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>
        <f>IF(OR(E156=""),"",VLOOKUP(E156,[1]Arbejdstider!$B$4:$AE$78,16,))</f>
        <v>0</v>
      </c>
      <c r="AC156" s="112">
        <f>IF(OR(E156=""),"",VLOOKUP(E156,[1]Arbejdstider!$B$4:$AE$78,17,))</f>
        <v>0</v>
      </c>
      <c r="AD156" s="112">
        <f>IF(OR(E156=""),"",VLOOKUP(E156,[1]Arbejdstider!$B$4:$AE$78,18,))</f>
        <v>0</v>
      </c>
      <c r="AE156" s="112">
        <f>IF(OR(E156=""),"",VLOOKUP(E156,[1]Arbejdstider!$B$4:$AE$78,19,))</f>
        <v>0</v>
      </c>
      <c r="AF156" s="113">
        <f>IF(OR(E156=""),"",VLOOKUP(E156,[1]Arbejdstider!$B$4:$AE$78,20,))</f>
        <v>1</v>
      </c>
      <c r="AG156" s="109">
        <f>IF(OR(E156=""),"",VLOOKUP(E156,[1]Arbejdstider!$B$4:$AE$78,21,))</f>
        <v>0.47916666666666669</v>
      </c>
      <c r="AH156" s="109">
        <f>IF(OR(E156=""),"",VLOOKUP(E156,[1]Arbejdstider!$B$4:$AE$78,22,))</f>
        <v>0.8125</v>
      </c>
      <c r="AI156" s="109">
        <f>IF(OR(E156=""),"",VLOOKUP(E156,[1]Arbejdstider!$B$4:$AE$78,23,))</f>
        <v>1</v>
      </c>
      <c r="AJ156" s="114">
        <f>IF(OR(E156=""),"",VLOOKUP(E156,[1]Arbejdstider!$B$4:$AE$78,20,))</f>
        <v>1</v>
      </c>
      <c r="AK156" s="110">
        <f>IF(OR(E156=""),"",VLOOKUP(E156,[1]Arbejdstider!$B$4:$AE$78,21,))</f>
        <v>0.47916666666666669</v>
      </c>
      <c r="AL156" s="115"/>
      <c r="AM156" s="115"/>
      <c r="AN156" s="115"/>
      <c r="AO156" s="115"/>
      <c r="AP156" s="115"/>
      <c r="AQ156" s="115"/>
      <c r="AR156" s="116"/>
      <c r="AS156" s="117"/>
      <c r="AT156" s="118">
        <f>IF(OR(E156=""),"",VLOOKUP(E156,[1]Arbejdstider!$B$4:$AE$78,24,))</f>
        <v>0.47916666666666674</v>
      </c>
      <c r="AU156" s="113">
        <f>IF(OR(E156=""),"",VLOOKUP(E156,[1]Arbejdstider!$B$4:$AE$78,22,))</f>
        <v>0.8125</v>
      </c>
      <c r="AV156" s="113">
        <f>IF(OR(E156=""),"",VLOOKUP(E156,[1]Arbejdstider!$B$4:$AE$78,23,))</f>
        <v>1</v>
      </c>
      <c r="AW156" s="119">
        <f t="shared" si="36"/>
        <v>0.33333333333333331</v>
      </c>
      <c r="AX156" s="120">
        <f>IF(OR($F156="",$G156=""),0,((IF($G156-MAX($F156,([1]Arbejdstider!$C$84/24))+($G156&lt;$F156)&lt;0,0,$G156-MAX($F156,([1]Arbejdstider!$C$84/24))+($G156&lt;$F156)))*24)-((IF(($G156-MAX($F156,([1]Arbejdstider!$D$84/24))+($G156&lt;$F156))&lt;0,0,($G156-MAX($F156,([1]Arbejdstider!$D$84/24))+($G156&lt;$F156)))))*24)</f>
        <v>6.5</v>
      </c>
      <c r="AY156" s="121">
        <f>IF(OR($F156="",$G156=""),0,((IF($G156-MAX($F156,([1]Arbejdstider!$C$85/24))+($G156&lt;$F156)&lt;0,0,$G156-MAX($F156,([1]Arbejdstider!$C$85/24))+($G156&lt;$F156)))*24)-((IF(($G156-MAX($F156,([1]Arbejdstider!$D$85/24))+($G156&lt;$F156))&lt;0,0,($G156-MAX($F156,([1]Arbejdstider!$D$85/24))+($G156&lt;$F156)))))*24)-IF(OR($AR156="",$AS156=""),0,((IF($AS156-MAX($AR156,([1]Arbejdstider!$C$85/24))+($AS156&lt;$AR156)&lt;0,0,$AS156-MAX($AR156,([1]Arbejdstider!$C$85/24))+($AS156&lt;$AR156)))*24)-((IF(($AS156-MAX($AR156,([1]Arbejdstider!$D$85/24))+($AS156&lt;$AR156))&lt;0,0,($AS156-MAX($AR156,([1]Arbejdstider!$D$85/24))+($AS156&lt;$AR156)))))*24)</f>
        <v>1.5</v>
      </c>
      <c r="AZ156" s="121">
        <f>IFERROR(CEILING(IF(E156="","",IF(OR($F156=0,$G156=0),0,($G156&lt;=$F156)*(1-([1]Arbejdstider!$C$86/24)+([1]Arbejdstider!$D$86/24))*24+(MIN(([1]Arbejdstider!$D$86/24),$G156)-MIN(([1]Arbejdstider!$D$86/24),$F156)+MAX(([1]Arbejdstider!$C$86/24),$G156)-MAX(([1]Arbejdstider!$C$86/24),$F156))*24)-IF(OR($AR156=0,$AS156=0),0,($AS156&lt;=$AR156)*(1-([1]Arbejdstider!$C$86/24)+([1]Arbejdstider!$D$86/24))*24+(MIN(([1]Arbejdstider!$D$86/24),$AS156)-MIN(([1]Arbejdstider!$D$86/24),$AR156)+MAX(([1]Arbejdstider!$C$86/24),$AS156)-MAX(([1]Arbejdstider!$C$86/24),$AR156))*24)+IF(OR($H156=0,$I156=0),0,($I156&lt;=$H156)*(1-([1]Arbejdstider!$C$86/24)+([1]Arbejdstider!$D$86/24))*24+(MIN(([1]Arbejdstider!$D$86/24),$I156)-MIN(([1]Arbejdstider!$D$86/24),$H156)+MAX(([1]Arbejdstider!$C$86/24),$G156)-MAX(([1]Arbejdstider!$C$86/24),$H156))*24)),0.5),"")</f>
        <v>0</v>
      </c>
      <c r="BA156" s="122">
        <f t="shared" si="37"/>
        <v>0</v>
      </c>
      <c r="BB156" s="122">
        <f t="shared" si="38"/>
        <v>0</v>
      </c>
      <c r="BC156" s="122">
        <f t="shared" si="39"/>
        <v>0</v>
      </c>
      <c r="BD156" s="123"/>
      <c r="BE156" s="124"/>
      <c r="BF156" s="122">
        <f t="shared" si="40"/>
        <v>0</v>
      </c>
      <c r="BG156" s="121">
        <f t="shared" si="47"/>
        <v>0</v>
      </c>
      <c r="BH156" s="121">
        <f t="shared" si="41"/>
        <v>0</v>
      </c>
      <c r="BI156" s="121">
        <f t="shared" si="42"/>
        <v>0</v>
      </c>
      <c r="BJ156" s="121">
        <f t="shared" si="43"/>
        <v>0</v>
      </c>
      <c r="BK156" s="121">
        <f t="shared" si="35"/>
        <v>0</v>
      </c>
      <c r="BL156" s="121">
        <f t="shared" si="48"/>
        <v>0</v>
      </c>
      <c r="BM156" s="121">
        <f t="shared" si="44"/>
        <v>0</v>
      </c>
      <c r="BN156" s="121"/>
      <c r="BO156" s="125"/>
      <c r="BP156" s="126">
        <f>IF(OR(F156=0,G156=0),0,IF(AND(WEEKDAY(C156,2)=5,G156&lt;F156,G156&gt;(6/24)),(G156-MAX(F156,(6/24))+(F156&gt;G156))*24-7,IF(WEEKDAY(C156,2)=6,(G156-MAX(F156,(6/24))+(F156&gt;G156))*24,IF(WEEKDAY(C156,2)=7,IF(F156&gt;G156,([1]Arbejdstider!H$87-F156)*24,IF(F156&lt;G156,(G156-F156)*24)),0))))</f>
        <v>0</v>
      </c>
      <c r="BQ156" s="126">
        <f>IF(OR(H156=0,I156=0),0,IF(AND(WEEKDAY(C156,2)=5,I156&lt;H156,I156&gt;(6/24)),(I156-MAX(H156,(6/24))+(H156&gt;I156))*24-7,IF(WEEKDAY(C156,2)=6,(I156-MAX(H156,(6/24))+(H156&gt;I156))*24,IF(WEEKDAY(C156,2)=7,IF(H156&gt;I156,([1]Arbejdstider!H$87-H156)*24,IF(H156&lt;I156,(I156-H156)*24)),""))))</f>
        <v>0</v>
      </c>
      <c r="BR156" s="126"/>
      <c r="BS156" s="126"/>
      <c r="BT156" s="127"/>
      <c r="BU156" s="128">
        <f t="shared" si="45"/>
        <v>0</v>
      </c>
      <c r="BV156" s="129" t="str">
        <f t="shared" si="46"/>
        <v>Torsdag</v>
      </c>
      <c r="CF156" s="131"/>
      <c r="CG156" s="131"/>
      <c r="CP156" s="132"/>
    </row>
    <row r="157" spans="2:94" s="130" customFormat="1" x14ac:dyDescent="0.2">
      <c r="B157" s="106"/>
      <c r="C157" s="107">
        <f t="shared" si="49"/>
        <v>43588</v>
      </c>
      <c r="D157" s="107" t="str">
        <f t="shared" si="50"/>
        <v>Fredag</v>
      </c>
      <c r="E157" s="108" t="s">
        <v>52</v>
      </c>
      <c r="F157" s="109">
        <f>IF(OR(E157=""),"",VLOOKUP(E157,[1]Arbejdstider!$B$4:$AE$78,2,))</f>
        <v>0.29166666666666669</v>
      </c>
      <c r="G157" s="109">
        <f>IF(OR(E157=""),"",VLOOKUP(E157,[1]Arbejdstider!$B$4:$AE$78,3,))</f>
        <v>0.63541666666666663</v>
      </c>
      <c r="H157" s="109">
        <f>IF(OR(E157=""),"",VLOOKUP(E157,[1]Arbejdstider!$B$4:$AE$78,4,))</f>
        <v>0</v>
      </c>
      <c r="I157" s="109">
        <f>IF(OR(E157=""),"",VLOOKUP(E157,[1]Arbejdstider!$B$4:$AE$78,5,))</f>
        <v>0</v>
      </c>
      <c r="J157" s="110">
        <f>IF(OR(E157=""),"",VLOOKUP(E157,[1]Arbejdstider!$B$4:$AE$78,6,))</f>
        <v>0</v>
      </c>
      <c r="K157" s="110">
        <f>IF(OR(E157=""),"",VLOOKUP(E157,[1]Arbejdstider!$B$4:$AE$78,7,))</f>
        <v>0</v>
      </c>
      <c r="L157" s="111">
        <f>IF(OR(E157=""),"",VLOOKUP(E157,[1]Arbejdstider!$B$3:$AE$78,10,))</f>
        <v>0</v>
      </c>
      <c r="M157" s="111">
        <f>IF(OR(E157=""),"",VLOOKUP(E157,[1]Arbejdstider!$B$4:$AE$78,11,))</f>
        <v>0</v>
      </c>
      <c r="N157" s="109">
        <f>IF(OR(E157=""),"",VLOOKUP(E157,[1]Arbejdstider!$B$4:$AE$78,14,))</f>
        <v>0</v>
      </c>
      <c r="O157" s="109">
        <f>IF(OR(E157=""),"",VLOOKUP(E157,[1]Arbejdstider!$B$4:$AE$78,15,))</f>
        <v>0</v>
      </c>
      <c r="P157" s="109">
        <f>IF(OR(E157=""),"",VLOOKUP(E157,[1]Arbejdstider!$B$4:$AE$78,12,))</f>
        <v>0</v>
      </c>
      <c r="Q157" s="109">
        <f>IF(OR(E157=""),"",VLOOKUP(E157,[1]Arbejdstider!$B$4:$AE$78,13,))</f>
        <v>0</v>
      </c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>
        <f>IF(OR(E157=""),"",VLOOKUP(E157,[1]Arbejdstider!$B$4:$AE$78,16,))</f>
        <v>0</v>
      </c>
      <c r="AC157" s="112">
        <f>IF(OR(E157=""),"",VLOOKUP(E157,[1]Arbejdstider!$B$4:$AE$78,17,))</f>
        <v>0</v>
      </c>
      <c r="AD157" s="112">
        <f>IF(OR(E157=""),"",VLOOKUP(E157,[1]Arbejdstider!$B$4:$AE$78,18,))</f>
        <v>0</v>
      </c>
      <c r="AE157" s="112">
        <f>IF(OR(E157=""),"",VLOOKUP(E157,[1]Arbejdstider!$B$4:$AE$78,19,))</f>
        <v>0</v>
      </c>
      <c r="AF157" s="113">
        <f>IF(OR(E157=""),"",VLOOKUP(E157,[1]Arbejdstider!$B$4:$AE$78,20,))</f>
        <v>1</v>
      </c>
      <c r="AG157" s="109">
        <f>IF(OR(E157=""),"",VLOOKUP(E157,[1]Arbejdstider!$B$4:$AE$78,21,))</f>
        <v>0.29166666666666669</v>
      </c>
      <c r="AH157" s="109">
        <f>IF(OR(E157=""),"",VLOOKUP(E157,[1]Arbejdstider!$B$4:$AE$78,22,))</f>
        <v>0.63541666666666663</v>
      </c>
      <c r="AI157" s="109">
        <f>IF(OR(E157=""),"",VLOOKUP(E157,[1]Arbejdstider!$B$4:$AE$78,23,))</f>
        <v>1</v>
      </c>
      <c r="AJ157" s="114">
        <f>IF(OR(E157=""),"",VLOOKUP(E157,[1]Arbejdstider!$B$4:$AE$78,20,))</f>
        <v>1</v>
      </c>
      <c r="AK157" s="110">
        <f>IF(OR(E157=""),"",VLOOKUP(E157,[1]Arbejdstider!$B$4:$AE$78,21,))</f>
        <v>0.29166666666666669</v>
      </c>
      <c r="AL157" s="115"/>
      <c r="AM157" s="115"/>
      <c r="AN157" s="115"/>
      <c r="AO157" s="115"/>
      <c r="AP157" s="115"/>
      <c r="AQ157" s="115"/>
      <c r="AR157" s="116"/>
      <c r="AS157" s="117"/>
      <c r="AT157" s="118">
        <f>IF(OR(E157=""),"",VLOOKUP(E157,[1]Arbejdstider!$B$4:$AE$78,24,))</f>
        <v>0.29166666666666674</v>
      </c>
      <c r="AU157" s="113">
        <f>IF(OR(E157=""),"",VLOOKUP(E157,[1]Arbejdstider!$B$4:$AE$78,22,))</f>
        <v>0.63541666666666663</v>
      </c>
      <c r="AV157" s="113">
        <f>IF(OR(E157=""),"",VLOOKUP(E157,[1]Arbejdstider!$B$4:$AE$78,23,))</f>
        <v>1</v>
      </c>
      <c r="AW157" s="119">
        <f t="shared" si="36"/>
        <v>0.34375</v>
      </c>
      <c r="AX157" s="120">
        <f>IF(OR($F157="",$G157=""),0,((IF($G157-MAX($F157,([1]Arbejdstider!$C$84/24))+($G157&lt;$F157)&lt;0,0,$G157-MAX($F157,([1]Arbejdstider!$C$84/24))+($G157&lt;$F157)))*24)-((IF(($G157-MAX($F157,([1]Arbejdstider!$D$84/24))+($G157&lt;$F157))&lt;0,0,($G157-MAX($F157,([1]Arbejdstider!$D$84/24))+($G157&lt;$F157)))))*24)</f>
        <v>8.2499999999999982</v>
      </c>
      <c r="AY157" s="121">
        <f>IF(OR($F157="",$G157=""),0,((IF($G157-MAX($F157,([1]Arbejdstider!$C$85/24))+($G157&lt;$F157)&lt;0,0,$G157-MAX($F157,([1]Arbejdstider!$C$85/24))+($G157&lt;$F157)))*24)-((IF(($G157-MAX($F157,([1]Arbejdstider!$D$85/24))+($G157&lt;$F157))&lt;0,0,($G157-MAX($F157,([1]Arbejdstider!$D$85/24))+($G157&lt;$F157)))))*24)-IF(OR($AR157="",$AS157=""),0,((IF($AS157-MAX($AR157,([1]Arbejdstider!$C$85/24))+($AS157&lt;$AR157)&lt;0,0,$AS157-MAX($AR157,([1]Arbejdstider!$C$85/24))+($AS157&lt;$AR157)))*24)-((IF(($AS157-MAX($AR157,([1]Arbejdstider!$D$85/24))+($AS157&lt;$AR157))&lt;0,0,($AS157-MAX($AR157,([1]Arbejdstider!$D$85/24))+($AS157&lt;$AR157)))))*24)</f>
        <v>0</v>
      </c>
      <c r="AZ157" s="121">
        <f>IFERROR(CEILING(IF(E157="","",IF(OR($F157=0,$G157=0),0,($G157&lt;=$F157)*(1-([1]Arbejdstider!$C$86/24)+([1]Arbejdstider!$D$86/24))*24+(MIN(([1]Arbejdstider!$D$86/24),$G157)-MIN(([1]Arbejdstider!$D$86/24),$F157)+MAX(([1]Arbejdstider!$C$86/24),$G157)-MAX(([1]Arbejdstider!$C$86/24),$F157))*24)-IF(OR($AR157=0,$AS157=0),0,($AS157&lt;=$AR157)*(1-([1]Arbejdstider!$C$86/24)+([1]Arbejdstider!$D$86/24))*24+(MIN(([1]Arbejdstider!$D$86/24),$AS157)-MIN(([1]Arbejdstider!$D$86/24),$AR157)+MAX(([1]Arbejdstider!$C$86/24),$AS157)-MAX(([1]Arbejdstider!$C$86/24),$AR157))*24)+IF(OR($H157=0,$I157=0),0,($I157&lt;=$H157)*(1-([1]Arbejdstider!$C$86/24)+([1]Arbejdstider!$D$86/24))*24+(MIN(([1]Arbejdstider!$D$86/24),$I157)-MIN(([1]Arbejdstider!$D$86/24),$H157)+MAX(([1]Arbejdstider!$C$86/24),$G157)-MAX(([1]Arbejdstider!$C$86/24),$H157))*24)),0.5),"")</f>
        <v>0</v>
      </c>
      <c r="BA157" s="122">
        <f t="shared" si="37"/>
        <v>0</v>
      </c>
      <c r="BB157" s="122">
        <f t="shared" si="38"/>
        <v>0</v>
      </c>
      <c r="BC157" s="122">
        <f t="shared" si="39"/>
        <v>0</v>
      </c>
      <c r="BD157" s="123"/>
      <c r="BE157" s="124"/>
      <c r="BF157" s="122">
        <f t="shared" si="40"/>
        <v>0</v>
      </c>
      <c r="BG157" s="121">
        <f t="shared" si="47"/>
        <v>0</v>
      </c>
      <c r="BH157" s="121">
        <f t="shared" si="41"/>
        <v>0</v>
      </c>
      <c r="BI157" s="121">
        <f t="shared" si="42"/>
        <v>0</v>
      </c>
      <c r="BJ157" s="121">
        <f t="shared" si="43"/>
        <v>0</v>
      </c>
      <c r="BK157" s="121">
        <f t="shared" si="35"/>
        <v>0</v>
      </c>
      <c r="BL157" s="121">
        <f t="shared" si="48"/>
        <v>0</v>
      </c>
      <c r="BM157" s="121">
        <f t="shared" si="44"/>
        <v>0</v>
      </c>
      <c r="BN157" s="121"/>
      <c r="BO157" s="125"/>
      <c r="BP157" s="126">
        <f>IF(OR(F157=0,G157=0),0,IF(AND(WEEKDAY(C157,2)=5,G157&lt;F157,G157&gt;(6/24)),(G157-MAX(F157,(6/24))+(F157&gt;G157))*24-7,IF(WEEKDAY(C157,2)=6,(G157-MAX(F157,(6/24))+(F157&gt;G157))*24,IF(WEEKDAY(C157,2)=7,IF(F157&gt;G157,([1]Arbejdstider!H$87-F157)*24,IF(F157&lt;G157,(G157-F157)*24)),0))))</f>
        <v>0</v>
      </c>
      <c r="BQ157" s="126">
        <f>IF(OR(H157=0,I157=0),0,IF(AND(WEEKDAY(C157,2)=5,I157&lt;H157,I157&gt;(6/24)),(I157-MAX(H157,(6/24))+(H157&gt;I157))*24-7,IF(WEEKDAY(C157,2)=6,(I157-MAX(H157,(6/24))+(H157&gt;I157))*24,IF(WEEKDAY(C157,2)=7,IF(H157&gt;I157,([1]Arbejdstider!H$87-H157)*24,IF(H157&lt;I157,(I157-H157)*24)),""))))</f>
        <v>0</v>
      </c>
      <c r="BR157" s="126"/>
      <c r="BS157" s="126"/>
      <c r="BT157" s="127"/>
      <c r="BU157" s="128">
        <f t="shared" si="45"/>
        <v>0</v>
      </c>
      <c r="BV157" s="129" t="str">
        <f t="shared" si="46"/>
        <v>Fredag</v>
      </c>
      <c r="CF157" s="131"/>
      <c r="CG157" s="131"/>
      <c r="CP157" s="132"/>
    </row>
    <row r="158" spans="2:94" s="130" customFormat="1" x14ac:dyDescent="0.2">
      <c r="B158" s="106"/>
      <c r="C158" s="107">
        <f t="shared" si="49"/>
        <v>43589</v>
      </c>
      <c r="D158" s="107" t="str">
        <f t="shared" si="50"/>
        <v>Lørdag</v>
      </c>
      <c r="E158" s="108" t="s">
        <v>62</v>
      </c>
      <c r="F158" s="109">
        <f>IF(OR(E158=""),"",VLOOKUP(E158,[1]Arbejdstider!$B$4:$AE$78,2,))</f>
        <v>0</v>
      </c>
      <c r="G158" s="109">
        <f>IF(OR(E158=""),"",VLOOKUP(E158,[1]Arbejdstider!$B$4:$AE$78,3,))</f>
        <v>0</v>
      </c>
      <c r="H158" s="109">
        <f>IF(OR(E158=""),"",VLOOKUP(E158,[1]Arbejdstider!$B$4:$AE$78,4,))</f>
        <v>0</v>
      </c>
      <c r="I158" s="109">
        <f>IF(OR(E158=""),"",VLOOKUP(E158,[1]Arbejdstider!$B$4:$AE$78,5,))</f>
        <v>0</v>
      </c>
      <c r="J158" s="110">
        <f>IF(OR(E158=""),"",VLOOKUP(E158,[1]Arbejdstider!$B$4:$AE$78,6,))</f>
        <v>0</v>
      </c>
      <c r="K158" s="110">
        <f>IF(OR(E158=""),"",VLOOKUP(E158,[1]Arbejdstider!$B$4:$AE$78,7,))</f>
        <v>0</v>
      </c>
      <c r="L158" s="111">
        <f>IF(OR(E158=""),"",VLOOKUP(E158,[1]Arbejdstider!$B$3:$AE$78,10,))</f>
        <v>0</v>
      </c>
      <c r="M158" s="111">
        <f>IF(OR(E158=""),"",VLOOKUP(E158,[1]Arbejdstider!$B$4:$AE$78,11,))</f>
        <v>0</v>
      </c>
      <c r="N158" s="109">
        <f>IF(OR(E158=""),"",VLOOKUP(E158,[1]Arbejdstider!$B$4:$AE$78,14,))</f>
        <v>0.29166666666666669</v>
      </c>
      <c r="O158" s="109">
        <f>IF(OR(E158=""),"",VLOOKUP(E158,[1]Arbejdstider!$B$4:$AE$78,15,))</f>
        <v>0.6</v>
      </c>
      <c r="P158" s="109">
        <f>IF(OR(E158=""),"",VLOOKUP(E158,[1]Arbejdstider!$B$4:$AE$78,12,))</f>
        <v>0</v>
      </c>
      <c r="Q158" s="109">
        <f>IF(OR(E158=""),"",VLOOKUP(E158,[1]Arbejdstider!$B$4:$AE$78,13,))</f>
        <v>0</v>
      </c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>
        <f>IF(OR(E158=""),"",VLOOKUP(E158,[1]Arbejdstider!$B$4:$AE$78,16,))</f>
        <v>0</v>
      </c>
      <c r="AC158" s="112">
        <f>IF(OR(E158=""),"",VLOOKUP(E158,[1]Arbejdstider!$B$4:$AE$78,17,))</f>
        <v>0</v>
      </c>
      <c r="AD158" s="112">
        <f>IF(OR(E158=""),"",VLOOKUP(E158,[1]Arbejdstider!$B$4:$AE$78,18,))</f>
        <v>0</v>
      </c>
      <c r="AE158" s="112">
        <f>IF(OR(E158=""),"",VLOOKUP(E158,[1]Arbejdstider!$B$4:$AE$78,19,))</f>
        <v>0</v>
      </c>
      <c r="AF158" s="113">
        <f>IF(OR(E158=""),"",VLOOKUP(E158,[1]Arbejdstider!$B$4:$AE$78,20,))</f>
        <v>1</v>
      </c>
      <c r="AG158" s="109">
        <f>IF(OR(E158=""),"",VLOOKUP(E158,[1]Arbejdstider!$B$4:$AE$78,21,))</f>
        <v>1</v>
      </c>
      <c r="AH158" s="109">
        <f>IF(OR(E158=""),"",VLOOKUP(E158,[1]Arbejdstider!$B$4:$AE$78,22,))</f>
        <v>0</v>
      </c>
      <c r="AI158" s="109">
        <f>IF(OR(E158=""),"",VLOOKUP(E158,[1]Arbejdstider!$B$4:$AE$78,23,))</f>
        <v>0</v>
      </c>
      <c r="AJ158" s="114">
        <f>IF(OR(E158=""),"",VLOOKUP(E158,[1]Arbejdstider!$B$4:$AE$78,20,))</f>
        <v>1</v>
      </c>
      <c r="AK158" s="110">
        <f>IF(OR(E158=""),"",VLOOKUP(E158,[1]Arbejdstider!$B$4:$AE$78,21,))</f>
        <v>1</v>
      </c>
      <c r="AL158" s="115"/>
      <c r="AM158" s="115"/>
      <c r="AN158" s="115"/>
      <c r="AO158" s="115"/>
      <c r="AP158" s="115"/>
      <c r="AQ158" s="115"/>
      <c r="AR158" s="116"/>
      <c r="AS158" s="117"/>
      <c r="AT158" s="118">
        <f>IF(OR(E158=""),"",VLOOKUP(E158,[1]Arbejdstider!$B$4:$AE$78,24,))</f>
        <v>0</v>
      </c>
      <c r="AU158" s="113">
        <f>IF(OR(E158=""),"",VLOOKUP(E158,[1]Arbejdstider!$B$4:$AE$78,22,))</f>
        <v>0</v>
      </c>
      <c r="AV158" s="113">
        <f>IF(OR(E158=""),"",VLOOKUP(E158,[1]Arbejdstider!$B$4:$AE$78,23,))</f>
        <v>0</v>
      </c>
      <c r="AW158" s="119">
        <f t="shared" si="36"/>
        <v>0.30833333333333335</v>
      </c>
      <c r="AX158" s="120">
        <f>IF(OR($F158="",$G158=""),0,((IF($G158-MAX($F158,([1]Arbejdstider!$C$84/24))+($G158&lt;$F158)&lt;0,0,$G158-MAX($F158,([1]Arbejdstider!$C$84/24))+($G158&lt;$F158)))*24)-((IF(($G158-MAX($F158,([1]Arbejdstider!$D$84/24))+($G158&lt;$F158))&lt;0,0,($G158-MAX($F158,([1]Arbejdstider!$D$84/24))+($G158&lt;$F158)))))*24)</f>
        <v>0</v>
      </c>
      <c r="AY158" s="121">
        <f>IF(OR($F158="",$G158=""),0,((IF($G158-MAX($F158,([1]Arbejdstider!$C$85/24))+($G158&lt;$F158)&lt;0,0,$G158-MAX($F158,([1]Arbejdstider!$C$85/24))+($G158&lt;$F158)))*24)-((IF(($G158-MAX($F158,([1]Arbejdstider!$D$85/24))+($G158&lt;$F158))&lt;0,0,($G158-MAX($F158,([1]Arbejdstider!$D$85/24))+($G158&lt;$F158)))))*24)-IF(OR($AR158="",$AS158=""),0,((IF($AS158-MAX($AR158,([1]Arbejdstider!$C$85/24))+($AS158&lt;$AR158)&lt;0,0,$AS158-MAX($AR158,([1]Arbejdstider!$C$85/24))+($AS158&lt;$AR158)))*24)-((IF(($AS158-MAX($AR158,([1]Arbejdstider!$D$85/24))+($AS158&lt;$AR158))&lt;0,0,($AS158-MAX($AR158,([1]Arbejdstider!$D$85/24))+($AS158&lt;$AR158)))))*24)</f>
        <v>0</v>
      </c>
      <c r="AZ158" s="121">
        <f>IFERROR(CEILING(IF(E158="","",IF(OR($F158=0,$G158=0),0,($G158&lt;=$F158)*(1-([1]Arbejdstider!$C$86/24)+([1]Arbejdstider!$D$86/24))*24+(MIN(([1]Arbejdstider!$D$86/24),$G158)-MIN(([1]Arbejdstider!$D$86/24),$F158)+MAX(([1]Arbejdstider!$C$86/24),$G158)-MAX(([1]Arbejdstider!$C$86/24),$F158))*24)-IF(OR($AR158=0,$AS158=0),0,($AS158&lt;=$AR158)*(1-([1]Arbejdstider!$C$86/24)+([1]Arbejdstider!$D$86/24))*24+(MIN(([1]Arbejdstider!$D$86/24),$AS158)-MIN(([1]Arbejdstider!$D$86/24),$AR158)+MAX(([1]Arbejdstider!$C$86/24),$AS158)-MAX(([1]Arbejdstider!$C$86/24),$AR158))*24)+IF(OR($H158=0,$I158=0),0,($I158&lt;=$H158)*(1-([1]Arbejdstider!$C$86/24)+([1]Arbejdstider!$D$86/24))*24+(MIN(([1]Arbejdstider!$D$86/24),$I158)-MIN(([1]Arbejdstider!$D$86/24),$H158)+MAX(([1]Arbejdstider!$C$86/24),$G158)-MAX(([1]Arbejdstider!$C$86/24),$H158))*24)),0.5),"")</f>
        <v>0</v>
      </c>
      <c r="BA158" s="122">
        <f t="shared" si="37"/>
        <v>0</v>
      </c>
      <c r="BB158" s="122">
        <f t="shared" si="38"/>
        <v>0</v>
      </c>
      <c r="BC158" s="122">
        <f t="shared" si="39"/>
        <v>0</v>
      </c>
      <c r="BD158" s="123"/>
      <c r="BE158" s="124"/>
      <c r="BF158" s="122">
        <f t="shared" si="40"/>
        <v>0</v>
      </c>
      <c r="BG158" s="121">
        <f t="shared" si="47"/>
        <v>0</v>
      </c>
      <c r="BH158" s="121">
        <f t="shared" si="41"/>
        <v>7.3999999999999986</v>
      </c>
      <c r="BI158" s="121">
        <f t="shared" si="42"/>
        <v>0</v>
      </c>
      <c r="BJ158" s="121">
        <f t="shared" si="43"/>
        <v>0</v>
      </c>
      <c r="BK158" s="121">
        <f t="shared" si="35"/>
        <v>0</v>
      </c>
      <c r="BL158" s="121">
        <f t="shared" si="48"/>
        <v>0</v>
      </c>
      <c r="BM158" s="121">
        <f t="shared" si="44"/>
        <v>0</v>
      </c>
      <c r="BN158" s="121"/>
      <c r="BO158" s="125"/>
      <c r="BP158" s="126">
        <f>IF(OR(F158=0,G158=0),0,IF(AND(WEEKDAY(C158,2)=5,G158&lt;F158,G158&gt;(6/24)),(G158-MAX(F158,(6/24))+(F158&gt;G158))*24-7,IF(WEEKDAY(C158,2)=6,(G158-MAX(F158,(6/24))+(F158&gt;G158))*24,IF(WEEKDAY(C158,2)=7,IF(F158&gt;G158,([1]Arbejdstider!H$87-F158)*24,IF(F158&lt;G158,(G158-F158)*24)),0))))</f>
        <v>0</v>
      </c>
      <c r="BQ158" s="126">
        <f>IF(OR(H158=0,I158=0),0,IF(AND(WEEKDAY(C158,2)=5,I158&lt;H158,I158&gt;(6/24)),(I158-MAX(H158,(6/24))+(H158&gt;I158))*24-7,IF(WEEKDAY(C158,2)=6,(I158-MAX(H158,(6/24))+(H158&gt;I158))*24,IF(WEEKDAY(C158,2)=7,IF(H158&gt;I158,([1]Arbejdstider!H$87-H158)*24,IF(H158&lt;I158,(I158-H158)*24)),""))))</f>
        <v>0</v>
      </c>
      <c r="BR158" s="126"/>
      <c r="BS158" s="126"/>
      <c r="BT158" s="127"/>
      <c r="BU158" s="128">
        <f t="shared" si="45"/>
        <v>0</v>
      </c>
      <c r="BV158" s="129" t="str">
        <f t="shared" si="46"/>
        <v>Lørdag</v>
      </c>
      <c r="CF158" s="131"/>
      <c r="CG158" s="131"/>
      <c r="CP158" s="132"/>
    </row>
    <row r="159" spans="2:94" s="130" customFormat="1" x14ac:dyDescent="0.2">
      <c r="B159" s="106"/>
      <c r="C159" s="107">
        <f t="shared" si="49"/>
        <v>43590</v>
      </c>
      <c r="D159" s="107" t="str">
        <f t="shared" si="50"/>
        <v>Søndag</v>
      </c>
      <c r="E159" s="108" t="s">
        <v>46</v>
      </c>
      <c r="F159" s="109">
        <f>IF(OR(E159=""),"",VLOOKUP(E159,[1]Arbejdstider!$B$4:$AE$78,2,))</f>
        <v>0</v>
      </c>
      <c r="G159" s="109">
        <f>IF(OR(E159=""),"",VLOOKUP(E159,[1]Arbejdstider!$B$4:$AE$78,3,))</f>
        <v>0</v>
      </c>
      <c r="H159" s="109">
        <f>IF(OR(E159=""),"",VLOOKUP(E159,[1]Arbejdstider!$B$4:$AE$78,4,))</f>
        <v>0</v>
      </c>
      <c r="I159" s="109">
        <f>IF(OR(E159=""),"",VLOOKUP(E159,[1]Arbejdstider!$B$4:$AE$78,5,))</f>
        <v>0</v>
      </c>
      <c r="J159" s="110">
        <f>IF(OR(E159=""),"",VLOOKUP(E159,[1]Arbejdstider!$B$4:$AE$78,6,))</f>
        <v>0</v>
      </c>
      <c r="K159" s="110">
        <f>IF(OR(E159=""),"",VLOOKUP(E159,[1]Arbejdstider!$B$4:$AE$78,7,))</f>
        <v>0</v>
      </c>
      <c r="L159" s="111">
        <f>IF(OR(E159=""),"",VLOOKUP(E159,[1]Arbejdstider!$B$3:$AE$78,10,))</f>
        <v>0</v>
      </c>
      <c r="M159" s="111">
        <f>IF(OR(E159=""),"",VLOOKUP(E159,[1]Arbejdstider!$B$4:$AE$78,11,))</f>
        <v>0</v>
      </c>
      <c r="N159" s="109">
        <f>IF(OR(E159=""),"",VLOOKUP(E159,[1]Arbejdstider!$B$4:$AE$78,14,))</f>
        <v>0</v>
      </c>
      <c r="O159" s="109">
        <f>IF(OR(E159=""),"",VLOOKUP(E159,[1]Arbejdstider!$B$4:$AE$78,15,))</f>
        <v>0</v>
      </c>
      <c r="P159" s="109">
        <f>IF(OR(E159=""),"",VLOOKUP(E159,[1]Arbejdstider!$B$4:$AE$78,12,))</f>
        <v>0</v>
      </c>
      <c r="Q159" s="109">
        <f>IF(OR(E159=""),"",VLOOKUP(E159,[1]Arbejdstider!$B$4:$AE$78,13,))</f>
        <v>0</v>
      </c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>
        <f>IF(OR(E159=""),"",VLOOKUP(E159,[1]Arbejdstider!$B$4:$AE$78,16,))</f>
        <v>0</v>
      </c>
      <c r="AC159" s="112">
        <f>IF(OR(E159=""),"",VLOOKUP(E159,[1]Arbejdstider!$B$4:$AE$78,17,))</f>
        <v>0</v>
      </c>
      <c r="AD159" s="112">
        <f>IF(OR(E159=""),"",VLOOKUP(E159,[1]Arbejdstider!$B$4:$AE$78,18,))</f>
        <v>0</v>
      </c>
      <c r="AE159" s="112">
        <f>IF(OR(E159=""),"",VLOOKUP(E159,[1]Arbejdstider!$B$4:$AE$78,19,))</f>
        <v>0</v>
      </c>
      <c r="AF159" s="113">
        <f>IF(OR(E159=""),"",VLOOKUP(E159,[1]Arbejdstider!$B$4:$AE$78,20,))</f>
        <v>1</v>
      </c>
      <c r="AG159" s="109">
        <f>IF(OR(E159=""),"",VLOOKUP(E159,[1]Arbejdstider!$B$4:$AE$78,21,))</f>
        <v>1</v>
      </c>
      <c r="AH159" s="109">
        <f>IF(OR(E159=""),"",VLOOKUP(E159,[1]Arbejdstider!$B$4:$AE$78,22,))</f>
        <v>0</v>
      </c>
      <c r="AI159" s="109">
        <f>IF(OR(E159=""),"",VLOOKUP(E159,[1]Arbejdstider!$B$4:$AE$78,23,))</f>
        <v>0</v>
      </c>
      <c r="AJ159" s="114">
        <f>IF(OR(E159=""),"",VLOOKUP(E159,[1]Arbejdstider!$B$4:$AE$78,20,))</f>
        <v>1</v>
      </c>
      <c r="AK159" s="110">
        <f>IF(OR(E159=""),"",VLOOKUP(E159,[1]Arbejdstider!$B$4:$AE$78,21,))</f>
        <v>1</v>
      </c>
      <c r="AL159" s="115"/>
      <c r="AM159" s="115"/>
      <c r="AN159" s="115"/>
      <c r="AO159" s="115"/>
      <c r="AP159" s="115"/>
      <c r="AQ159" s="115"/>
      <c r="AR159" s="116"/>
      <c r="AS159" s="117"/>
      <c r="AT159" s="118">
        <f>IF(OR(E159=""),"",VLOOKUP(E159,[1]Arbejdstider!$B$4:$AE$78,24,))</f>
        <v>0</v>
      </c>
      <c r="AU159" s="113">
        <f>IF(OR(E159=""),"",VLOOKUP(E159,[1]Arbejdstider!$B$4:$AE$78,22,))</f>
        <v>0</v>
      </c>
      <c r="AV159" s="113">
        <f>IF(OR(E159=""),"",VLOOKUP(E159,[1]Arbejdstider!$B$4:$AE$78,23,))</f>
        <v>0</v>
      </c>
      <c r="AW159" s="119">
        <f t="shared" si="36"/>
        <v>0</v>
      </c>
      <c r="AX159" s="120">
        <f>IF(OR($F159="",$G159=""),0,((IF($G159-MAX($F159,([1]Arbejdstider!$C$84/24))+($G159&lt;$F159)&lt;0,0,$G159-MAX($F159,([1]Arbejdstider!$C$84/24))+($G159&lt;$F159)))*24)-((IF(($G159-MAX($F159,([1]Arbejdstider!$D$84/24))+($G159&lt;$F159))&lt;0,0,($G159-MAX($F159,([1]Arbejdstider!$D$84/24))+($G159&lt;$F159)))))*24)</f>
        <v>0</v>
      </c>
      <c r="AY159" s="121">
        <f>IF(OR($F159="",$G159=""),0,((IF($G159-MAX($F159,([1]Arbejdstider!$C$85/24))+($G159&lt;$F159)&lt;0,0,$G159-MAX($F159,([1]Arbejdstider!$C$85/24))+($G159&lt;$F159)))*24)-((IF(($G159-MAX($F159,([1]Arbejdstider!$D$85/24))+($G159&lt;$F159))&lt;0,0,($G159-MAX($F159,([1]Arbejdstider!$D$85/24))+($G159&lt;$F159)))))*24)-IF(OR($AR159="",$AS159=""),0,((IF($AS159-MAX($AR159,([1]Arbejdstider!$C$85/24))+($AS159&lt;$AR159)&lt;0,0,$AS159-MAX($AR159,([1]Arbejdstider!$C$85/24))+($AS159&lt;$AR159)))*24)-((IF(($AS159-MAX($AR159,([1]Arbejdstider!$D$85/24))+($AS159&lt;$AR159))&lt;0,0,($AS159-MAX($AR159,([1]Arbejdstider!$D$85/24))+($AS159&lt;$AR159)))))*24)</f>
        <v>0</v>
      </c>
      <c r="AZ159" s="121">
        <f>IFERROR(CEILING(IF(E159="","",IF(OR($F159=0,$G159=0),0,($G159&lt;=$F159)*(1-([1]Arbejdstider!$C$86/24)+([1]Arbejdstider!$D$86/24))*24+(MIN(([1]Arbejdstider!$D$86/24),$G159)-MIN(([1]Arbejdstider!$D$86/24),$F159)+MAX(([1]Arbejdstider!$C$86/24),$G159)-MAX(([1]Arbejdstider!$C$86/24),$F159))*24)-IF(OR($AR159=0,$AS159=0),0,($AS159&lt;=$AR159)*(1-([1]Arbejdstider!$C$86/24)+([1]Arbejdstider!$D$86/24))*24+(MIN(([1]Arbejdstider!$D$86/24),$AS159)-MIN(([1]Arbejdstider!$D$86/24),$AR159)+MAX(([1]Arbejdstider!$C$86/24),$AS159)-MAX(([1]Arbejdstider!$C$86/24),$AR159))*24)+IF(OR($H159=0,$I159=0),0,($I159&lt;=$H159)*(1-([1]Arbejdstider!$C$86/24)+([1]Arbejdstider!$D$86/24))*24+(MIN(([1]Arbejdstider!$D$86/24),$I159)-MIN(([1]Arbejdstider!$D$86/24),$H159)+MAX(([1]Arbejdstider!$C$86/24),$G159)-MAX(([1]Arbejdstider!$C$86/24),$H159))*24)),0.5),"")</f>
        <v>0</v>
      </c>
      <c r="BA159" s="122">
        <f t="shared" si="37"/>
        <v>0</v>
      </c>
      <c r="BB159" s="122">
        <f t="shared" si="38"/>
        <v>0</v>
      </c>
      <c r="BC159" s="122">
        <f t="shared" si="39"/>
        <v>0</v>
      </c>
      <c r="BD159" s="123"/>
      <c r="BE159" s="124"/>
      <c r="BF159" s="122">
        <f t="shared" si="40"/>
        <v>0</v>
      </c>
      <c r="BG159" s="121">
        <f t="shared" si="47"/>
        <v>0</v>
      </c>
      <c r="BH159" s="121">
        <f t="shared" si="41"/>
        <v>0</v>
      </c>
      <c r="BI159" s="121">
        <f t="shared" si="42"/>
        <v>0</v>
      </c>
      <c r="BJ159" s="121">
        <f t="shared" si="43"/>
        <v>0</v>
      </c>
      <c r="BK159" s="121">
        <f t="shared" si="35"/>
        <v>0</v>
      </c>
      <c r="BL159" s="121">
        <f t="shared" si="48"/>
        <v>0</v>
      </c>
      <c r="BM159" s="121">
        <f t="shared" si="44"/>
        <v>0</v>
      </c>
      <c r="BN159" s="121"/>
      <c r="BO159" s="125"/>
      <c r="BP159" s="126">
        <f>IF(OR(F159=0,G159=0),0,IF(AND(WEEKDAY(C159,2)=5,G159&lt;F159,G159&gt;(6/24)),(G159-MAX(F159,(6/24))+(F159&gt;G159))*24-7,IF(WEEKDAY(C159,2)=6,(G159-MAX(F159,(6/24))+(F159&gt;G159))*24,IF(WEEKDAY(C159,2)=7,IF(F159&gt;G159,([1]Arbejdstider!H$87-F159)*24,IF(F159&lt;G159,(G159-F159)*24)),0))))</f>
        <v>0</v>
      </c>
      <c r="BQ159" s="126">
        <f>IF(OR(H159=0,I159=0),0,IF(AND(WEEKDAY(C159,2)=5,I159&lt;H159,I159&gt;(6/24)),(I159-MAX(H159,(6/24))+(H159&gt;I159))*24-7,IF(WEEKDAY(C159,2)=6,(I159-MAX(H159,(6/24))+(H159&gt;I159))*24,IF(WEEKDAY(C159,2)=7,IF(H159&gt;I159,([1]Arbejdstider!H$87-H159)*24,IF(H159&lt;I159,(I159-H159)*24)),""))))</f>
        <v>0</v>
      </c>
      <c r="BR159" s="126"/>
      <c r="BS159" s="126"/>
      <c r="BT159" s="127"/>
      <c r="BU159" s="128">
        <f t="shared" si="45"/>
        <v>0</v>
      </c>
      <c r="BV159" s="129" t="str">
        <f t="shared" si="46"/>
        <v>Søndag</v>
      </c>
      <c r="CF159" s="131"/>
      <c r="CG159" s="131"/>
      <c r="CP159" s="132"/>
    </row>
    <row r="160" spans="2:94" s="130" customFormat="1" x14ac:dyDescent="0.2">
      <c r="B160" s="106"/>
      <c r="C160" s="107">
        <f t="shared" si="49"/>
        <v>43591</v>
      </c>
      <c r="D160" s="107" t="str">
        <f t="shared" si="50"/>
        <v>Mandag</v>
      </c>
      <c r="E160" s="108" t="s">
        <v>46</v>
      </c>
      <c r="F160" s="109">
        <f>IF(OR(E160=""),"",VLOOKUP(E160,[1]Arbejdstider!$B$4:$AE$78,2,))</f>
        <v>0</v>
      </c>
      <c r="G160" s="109">
        <f>IF(OR(E160=""),"",VLOOKUP(E160,[1]Arbejdstider!$B$4:$AE$78,3,))</f>
        <v>0</v>
      </c>
      <c r="H160" s="109">
        <f>IF(OR(E160=""),"",VLOOKUP(E160,[1]Arbejdstider!$B$4:$AE$78,4,))</f>
        <v>0</v>
      </c>
      <c r="I160" s="109">
        <f>IF(OR(E160=""),"",VLOOKUP(E160,[1]Arbejdstider!$B$4:$AE$78,5,))</f>
        <v>0</v>
      </c>
      <c r="J160" s="110">
        <f>IF(OR(E160=""),"",VLOOKUP(E160,[1]Arbejdstider!$B$4:$AE$78,6,))</f>
        <v>0</v>
      </c>
      <c r="K160" s="110">
        <f>IF(OR(E160=""),"",VLOOKUP(E160,[1]Arbejdstider!$B$4:$AE$78,7,))</f>
        <v>0</v>
      </c>
      <c r="L160" s="111">
        <f>IF(OR(E160=""),"",VLOOKUP(E160,[1]Arbejdstider!$B$3:$AE$78,10,))</f>
        <v>0</v>
      </c>
      <c r="M160" s="111">
        <f>IF(OR(E160=""),"",VLOOKUP(E160,[1]Arbejdstider!$B$4:$AE$78,11,))</f>
        <v>0</v>
      </c>
      <c r="N160" s="109">
        <f>IF(OR(E160=""),"",VLOOKUP(E160,[1]Arbejdstider!$B$4:$AE$78,14,))</f>
        <v>0</v>
      </c>
      <c r="O160" s="109">
        <f>IF(OR(E160=""),"",VLOOKUP(E160,[1]Arbejdstider!$B$4:$AE$78,15,))</f>
        <v>0</v>
      </c>
      <c r="P160" s="109">
        <f>IF(OR(E160=""),"",VLOOKUP(E160,[1]Arbejdstider!$B$4:$AE$78,12,))</f>
        <v>0</v>
      </c>
      <c r="Q160" s="109">
        <f>IF(OR(E160=""),"",VLOOKUP(E160,[1]Arbejdstider!$B$4:$AE$78,13,))</f>
        <v>0</v>
      </c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>
        <f>IF(OR(E160=""),"",VLOOKUP(E160,[1]Arbejdstider!$B$4:$AE$78,16,))</f>
        <v>0</v>
      </c>
      <c r="AC160" s="112">
        <f>IF(OR(E160=""),"",VLOOKUP(E160,[1]Arbejdstider!$B$4:$AE$78,17,))</f>
        <v>0</v>
      </c>
      <c r="AD160" s="112">
        <f>IF(OR(E160=""),"",VLOOKUP(E160,[1]Arbejdstider!$B$4:$AE$78,18,))</f>
        <v>0</v>
      </c>
      <c r="AE160" s="112">
        <f>IF(OR(E160=""),"",VLOOKUP(E160,[1]Arbejdstider!$B$4:$AE$78,19,))</f>
        <v>0</v>
      </c>
      <c r="AF160" s="113">
        <f>IF(OR(E160=""),"",VLOOKUP(E160,[1]Arbejdstider!$B$4:$AE$78,20,))</f>
        <v>1</v>
      </c>
      <c r="AG160" s="109">
        <f>IF(OR(E160=""),"",VLOOKUP(E160,[1]Arbejdstider!$B$4:$AE$78,21,))</f>
        <v>1</v>
      </c>
      <c r="AH160" s="109">
        <f>IF(OR(E160=""),"",VLOOKUP(E160,[1]Arbejdstider!$B$4:$AE$78,22,))</f>
        <v>0</v>
      </c>
      <c r="AI160" s="109">
        <f>IF(OR(E160=""),"",VLOOKUP(E160,[1]Arbejdstider!$B$4:$AE$78,23,))</f>
        <v>0</v>
      </c>
      <c r="AJ160" s="114">
        <f>IF(OR(E160=""),"",VLOOKUP(E160,[1]Arbejdstider!$B$4:$AE$78,20,))</f>
        <v>1</v>
      </c>
      <c r="AK160" s="110">
        <f>IF(OR(E160=""),"",VLOOKUP(E160,[1]Arbejdstider!$B$4:$AE$78,21,))</f>
        <v>1</v>
      </c>
      <c r="AL160" s="115"/>
      <c r="AM160" s="115"/>
      <c r="AN160" s="115"/>
      <c r="AO160" s="115"/>
      <c r="AP160" s="115"/>
      <c r="AQ160" s="115"/>
      <c r="AR160" s="116"/>
      <c r="AS160" s="117"/>
      <c r="AT160" s="118">
        <f>IF(OR(E160=""),"",VLOOKUP(E160,[1]Arbejdstider!$B$4:$AE$78,24,))</f>
        <v>0</v>
      </c>
      <c r="AU160" s="113">
        <f>IF(OR(E160=""),"",VLOOKUP(E160,[1]Arbejdstider!$B$4:$AE$78,22,))</f>
        <v>0</v>
      </c>
      <c r="AV160" s="113">
        <f>IF(OR(E160=""),"",VLOOKUP(E160,[1]Arbejdstider!$B$4:$AE$78,23,))</f>
        <v>0</v>
      </c>
      <c r="AW160" s="119">
        <f t="shared" si="36"/>
        <v>0</v>
      </c>
      <c r="AX160" s="120">
        <f>IF(OR($F160="",$G160=""),0,((IF($G160-MAX($F160,([1]Arbejdstider!$C$84/24))+($G160&lt;$F160)&lt;0,0,$G160-MAX($F160,([1]Arbejdstider!$C$84/24))+($G160&lt;$F160)))*24)-((IF(($G160-MAX($F160,([1]Arbejdstider!$D$84/24))+($G160&lt;$F160))&lt;0,0,($G160-MAX($F160,([1]Arbejdstider!$D$84/24))+($G160&lt;$F160)))))*24)</f>
        <v>0</v>
      </c>
      <c r="AY160" s="121">
        <f>IF(OR($F160="",$G160=""),0,((IF($G160-MAX($F160,([1]Arbejdstider!$C$85/24))+($G160&lt;$F160)&lt;0,0,$G160-MAX($F160,([1]Arbejdstider!$C$85/24))+($G160&lt;$F160)))*24)-((IF(($G160-MAX($F160,([1]Arbejdstider!$D$85/24))+($G160&lt;$F160))&lt;0,0,($G160-MAX($F160,([1]Arbejdstider!$D$85/24))+($G160&lt;$F160)))))*24)-IF(OR($AR160="",$AS160=""),0,((IF($AS160-MAX($AR160,([1]Arbejdstider!$C$85/24))+($AS160&lt;$AR160)&lt;0,0,$AS160-MAX($AR160,([1]Arbejdstider!$C$85/24))+($AS160&lt;$AR160)))*24)-((IF(($AS160-MAX($AR160,([1]Arbejdstider!$D$85/24))+($AS160&lt;$AR160))&lt;0,0,($AS160-MAX($AR160,([1]Arbejdstider!$D$85/24))+($AS160&lt;$AR160)))))*24)</f>
        <v>0</v>
      </c>
      <c r="AZ160" s="121">
        <f>IFERROR(CEILING(IF(E160="","",IF(OR($F160=0,$G160=0),0,($G160&lt;=$F160)*(1-([1]Arbejdstider!$C$86/24)+([1]Arbejdstider!$D$86/24))*24+(MIN(([1]Arbejdstider!$D$86/24),$G160)-MIN(([1]Arbejdstider!$D$86/24),$F160)+MAX(([1]Arbejdstider!$C$86/24),$G160)-MAX(([1]Arbejdstider!$C$86/24),$F160))*24)-IF(OR($AR160=0,$AS160=0),0,($AS160&lt;=$AR160)*(1-([1]Arbejdstider!$C$86/24)+([1]Arbejdstider!$D$86/24))*24+(MIN(([1]Arbejdstider!$D$86/24),$AS160)-MIN(([1]Arbejdstider!$D$86/24),$AR160)+MAX(([1]Arbejdstider!$C$86/24),$AS160)-MAX(([1]Arbejdstider!$C$86/24),$AR160))*24)+IF(OR($H160=0,$I160=0),0,($I160&lt;=$H160)*(1-([1]Arbejdstider!$C$86/24)+([1]Arbejdstider!$D$86/24))*24+(MIN(([1]Arbejdstider!$D$86/24),$I160)-MIN(([1]Arbejdstider!$D$86/24),$H160)+MAX(([1]Arbejdstider!$C$86/24),$G160)-MAX(([1]Arbejdstider!$C$86/24),$H160))*24)),0.5),"")</f>
        <v>0</v>
      </c>
      <c r="BA160" s="122">
        <f t="shared" si="37"/>
        <v>0</v>
      </c>
      <c r="BB160" s="122">
        <f t="shared" si="38"/>
        <v>0</v>
      </c>
      <c r="BC160" s="122">
        <f t="shared" si="39"/>
        <v>0</v>
      </c>
      <c r="BD160" s="123"/>
      <c r="BE160" s="124"/>
      <c r="BF160" s="122">
        <f t="shared" si="40"/>
        <v>0</v>
      </c>
      <c r="BG160" s="121">
        <f t="shared" si="47"/>
        <v>0</v>
      </c>
      <c r="BH160" s="121">
        <f t="shared" si="41"/>
        <v>0</v>
      </c>
      <c r="BI160" s="121">
        <f t="shared" si="42"/>
        <v>0</v>
      </c>
      <c r="BJ160" s="121">
        <f t="shared" si="43"/>
        <v>0</v>
      </c>
      <c r="BK160" s="121">
        <f t="shared" si="35"/>
        <v>0</v>
      </c>
      <c r="BL160" s="121">
        <f t="shared" si="48"/>
        <v>0</v>
      </c>
      <c r="BM160" s="121">
        <f t="shared" si="44"/>
        <v>0</v>
      </c>
      <c r="BN160" s="121"/>
      <c r="BO160" s="125">
        <f>SUM(AW154:AW160)</f>
        <v>0.98541666666666661</v>
      </c>
      <c r="BP160" s="126">
        <f>IF(OR(F160=0,G160=0),0,IF(AND(WEEKDAY(C160,2)=5,G160&lt;F160,G160&gt;(6/24)),(G160-MAX(F160,(6/24))+(F160&gt;G160))*24-7,IF(WEEKDAY(C160,2)=6,(G160-MAX(F160,(6/24))+(F160&gt;G160))*24,IF(WEEKDAY(C160,2)=7,IF(F160&gt;G160,([1]Arbejdstider!H$87-F160)*24,IF(F160&lt;G160,(G160-F160)*24)),0))))</f>
        <v>0</v>
      </c>
      <c r="BQ160" s="126">
        <f>IF(OR(H160=0,I160=0),0,IF(AND(WEEKDAY(C160,2)=5,I160&lt;H160,I160&gt;(6/24)),(I160-MAX(H160,(6/24))+(H160&gt;I160))*24-7,IF(WEEKDAY(C160,2)=6,(I160-MAX(H160,(6/24))+(H160&gt;I160))*24,IF(WEEKDAY(C160,2)=7,IF(H160&gt;I160,([1]Arbejdstider!H$87-H160)*24,IF(H160&lt;I160,(I160-H160)*24)),""))))</f>
        <v>0</v>
      </c>
      <c r="BR160" s="126"/>
      <c r="BS160" s="126"/>
      <c r="BT160" s="127">
        <f>SUM(BO139:BO160)</f>
        <v>6.0750000000000002</v>
      </c>
      <c r="BU160" s="128">
        <f t="shared" si="45"/>
        <v>0</v>
      </c>
      <c r="BV160" s="129" t="str">
        <f t="shared" si="46"/>
        <v>Mandag</v>
      </c>
      <c r="CF160" s="131"/>
      <c r="CG160" s="131"/>
      <c r="CP160" s="132"/>
    </row>
    <row r="161" spans="2:94" s="130" customFormat="1" x14ac:dyDescent="0.2">
      <c r="B161" s="106">
        <f>B154+1</f>
        <v>19</v>
      </c>
      <c r="C161" s="107">
        <f t="shared" si="49"/>
        <v>43592</v>
      </c>
      <c r="D161" s="107" t="str">
        <f t="shared" si="50"/>
        <v>Tirsdag</v>
      </c>
      <c r="E161" s="108" t="s">
        <v>53</v>
      </c>
      <c r="F161" s="109">
        <f>IF(OR(E161=""),"",VLOOKUP(E161,[1]Arbejdstider!$B$4:$AE$78,2,))</f>
        <v>0</v>
      </c>
      <c r="G161" s="109">
        <f>IF(OR(E161=""),"",VLOOKUP(E161,[1]Arbejdstider!$B$4:$AE$78,3,))</f>
        <v>0</v>
      </c>
      <c r="H161" s="109">
        <f>IF(OR(E161=""),"",VLOOKUP(E161,[1]Arbejdstider!$B$4:$AE$78,4,))</f>
        <v>0</v>
      </c>
      <c r="I161" s="109">
        <f>IF(OR(E161=""),"",VLOOKUP(E161,[1]Arbejdstider!$B$4:$AE$78,5,))</f>
        <v>0</v>
      </c>
      <c r="J161" s="110">
        <f>IF(OR(E161=""),"",VLOOKUP(E161,[1]Arbejdstider!$B$4:$AE$78,6,))</f>
        <v>0</v>
      </c>
      <c r="K161" s="110">
        <f>IF(OR(E161=""),"",VLOOKUP(E161,[1]Arbejdstider!$B$4:$AE$78,7,))</f>
        <v>0</v>
      </c>
      <c r="L161" s="111">
        <f>IF(OR(E161=""),"",VLOOKUP(E161,[1]Arbejdstider!$B$3:$AE$78,10,))</f>
        <v>0</v>
      </c>
      <c r="M161" s="111">
        <f>IF(OR(E161=""),"",VLOOKUP(E161,[1]Arbejdstider!$B$4:$AE$78,11,))</f>
        <v>0</v>
      </c>
      <c r="N161" s="109">
        <f>IF(OR(E161=""),"",VLOOKUP(E161,[1]Arbejdstider!$B$4:$AE$78,14,))</f>
        <v>0</v>
      </c>
      <c r="O161" s="109">
        <f>IF(OR(E161=""),"",VLOOKUP(E161,[1]Arbejdstider!$B$4:$AE$78,15,))</f>
        <v>0</v>
      </c>
      <c r="P161" s="109">
        <f>IF(OR(E161=""),"",VLOOKUP(E161,[1]Arbejdstider!$B$4:$AE$78,12,))</f>
        <v>0</v>
      </c>
      <c r="Q161" s="109">
        <f>IF(OR(E161=""),"",VLOOKUP(E161,[1]Arbejdstider!$B$4:$AE$78,13,))</f>
        <v>0</v>
      </c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>
        <f>IF(OR(E161=""),"",VLOOKUP(E161,[1]Arbejdstider!$B$4:$AE$78,16,))</f>
        <v>0</v>
      </c>
      <c r="AC161" s="112">
        <f>IF(OR(E161=""),"",VLOOKUP(E161,[1]Arbejdstider!$B$4:$AE$78,17,))</f>
        <v>0</v>
      </c>
      <c r="AD161" s="112">
        <f>IF(OR(E161=""),"",VLOOKUP(E161,[1]Arbejdstider!$B$4:$AE$78,18,))</f>
        <v>0</v>
      </c>
      <c r="AE161" s="112">
        <f>IF(OR(E161=""),"",VLOOKUP(E161,[1]Arbejdstider!$B$4:$AE$78,19,))</f>
        <v>0</v>
      </c>
      <c r="AF161" s="113">
        <f>IF(OR(E161=""),"",VLOOKUP(E161,[1]Arbejdstider!$B$4:$AE$78,20,))</f>
        <v>1</v>
      </c>
      <c r="AG161" s="109">
        <f>IF(OR(E161=""),"",VLOOKUP(E161,[1]Arbejdstider!$B$4:$AE$78,21,))</f>
        <v>1</v>
      </c>
      <c r="AH161" s="109">
        <f>IF(OR(E161=""),"",VLOOKUP(E161,[1]Arbejdstider!$B$4:$AE$78,22,))</f>
        <v>0</v>
      </c>
      <c r="AI161" s="109">
        <f>IF(OR(E161=""),"",VLOOKUP(E161,[1]Arbejdstider!$B$4:$AE$78,23,))</f>
        <v>0</v>
      </c>
      <c r="AJ161" s="114">
        <f>IF(OR(E161=""),"",VLOOKUP(E161,[1]Arbejdstider!$B$4:$AE$78,20,))</f>
        <v>1</v>
      </c>
      <c r="AK161" s="110">
        <f>IF(OR(E161=""),"",VLOOKUP(E161,[1]Arbejdstider!$B$4:$AE$78,21,))</f>
        <v>1</v>
      </c>
      <c r="AL161" s="115"/>
      <c r="AM161" s="115"/>
      <c r="AN161" s="115"/>
      <c r="AO161" s="115"/>
      <c r="AP161" s="115"/>
      <c r="AQ161" s="115"/>
      <c r="AR161" s="116"/>
      <c r="AS161" s="117"/>
      <c r="AT161" s="118">
        <f>IF(OR(E161=""),"",VLOOKUP(E161,[1]Arbejdstider!$B$4:$AE$78,24,))</f>
        <v>0</v>
      </c>
      <c r="AU161" s="113">
        <f>IF(OR(E161=""),"",VLOOKUP(E161,[1]Arbejdstider!$B$4:$AE$78,22,))</f>
        <v>0</v>
      </c>
      <c r="AV161" s="113">
        <f>IF(OR(E161=""),"",VLOOKUP(E161,[1]Arbejdstider!$B$4:$AE$78,23,))</f>
        <v>0</v>
      </c>
      <c r="AW161" s="119">
        <f t="shared" si="36"/>
        <v>0</v>
      </c>
      <c r="AX161" s="120">
        <f>IF(OR($F161="",$G161=""),0,((IF($G161-MAX($F161,([1]Arbejdstider!$C$84/24))+($G161&lt;$F161)&lt;0,0,$G161-MAX($F161,([1]Arbejdstider!$C$84/24))+($G161&lt;$F161)))*24)-((IF(($G161-MAX($F161,([1]Arbejdstider!$D$84/24))+($G161&lt;$F161))&lt;0,0,($G161-MAX($F161,([1]Arbejdstider!$D$84/24))+($G161&lt;$F161)))))*24)</f>
        <v>0</v>
      </c>
      <c r="AY161" s="121">
        <f>IF(OR($F161="",$G161=""),0,((IF($G161-MAX($F161,([1]Arbejdstider!$C$85/24))+($G161&lt;$F161)&lt;0,0,$G161-MAX($F161,([1]Arbejdstider!$C$85/24))+($G161&lt;$F161)))*24)-((IF(($G161-MAX($F161,([1]Arbejdstider!$D$85/24))+($G161&lt;$F161))&lt;0,0,($G161-MAX($F161,([1]Arbejdstider!$D$85/24))+($G161&lt;$F161)))))*24)-IF(OR($AR161="",$AS161=""),0,((IF($AS161-MAX($AR161,([1]Arbejdstider!$C$85/24))+($AS161&lt;$AR161)&lt;0,0,$AS161-MAX($AR161,([1]Arbejdstider!$C$85/24))+($AS161&lt;$AR161)))*24)-((IF(($AS161-MAX($AR161,([1]Arbejdstider!$D$85/24))+($AS161&lt;$AR161))&lt;0,0,($AS161-MAX($AR161,([1]Arbejdstider!$D$85/24))+($AS161&lt;$AR161)))))*24)</f>
        <v>0</v>
      </c>
      <c r="AZ161" s="121">
        <f>IFERROR(CEILING(IF(E161="","",IF(OR($F161=0,$G161=0),0,($G161&lt;=$F161)*(1-([1]Arbejdstider!$C$86/24)+([1]Arbejdstider!$D$86/24))*24+(MIN(([1]Arbejdstider!$D$86/24),$G161)-MIN(([1]Arbejdstider!$D$86/24),$F161)+MAX(([1]Arbejdstider!$C$86/24),$G161)-MAX(([1]Arbejdstider!$C$86/24),$F161))*24)-IF(OR($AR161=0,$AS161=0),0,($AS161&lt;=$AR161)*(1-([1]Arbejdstider!$C$86/24)+([1]Arbejdstider!$D$86/24))*24+(MIN(([1]Arbejdstider!$D$86/24),$AS161)-MIN(([1]Arbejdstider!$D$86/24),$AR161)+MAX(([1]Arbejdstider!$C$86/24),$AS161)-MAX(([1]Arbejdstider!$C$86/24),$AR161))*24)+IF(OR($H161=0,$I161=0),0,($I161&lt;=$H161)*(1-([1]Arbejdstider!$C$86/24)+([1]Arbejdstider!$D$86/24))*24+(MIN(([1]Arbejdstider!$D$86/24),$I161)-MIN(([1]Arbejdstider!$D$86/24),$H161)+MAX(([1]Arbejdstider!$C$86/24),$G161)-MAX(([1]Arbejdstider!$C$86/24),$H161))*24)),0.5),"")</f>
        <v>0</v>
      </c>
      <c r="BA161" s="122">
        <f t="shared" si="37"/>
        <v>0</v>
      </c>
      <c r="BB161" s="122">
        <f t="shared" si="38"/>
        <v>0</v>
      </c>
      <c r="BC161" s="122">
        <f t="shared" si="39"/>
        <v>0</v>
      </c>
      <c r="BD161" s="123"/>
      <c r="BE161" s="124"/>
      <c r="BF161" s="122">
        <f t="shared" si="40"/>
        <v>0</v>
      </c>
      <c r="BG161" s="121">
        <f t="shared" si="47"/>
        <v>0</v>
      </c>
      <c r="BH161" s="121">
        <f t="shared" si="41"/>
        <v>0</v>
      </c>
      <c r="BI161" s="121">
        <f t="shared" si="42"/>
        <v>0</v>
      </c>
      <c r="BJ161" s="121">
        <f t="shared" si="43"/>
        <v>0</v>
      </c>
      <c r="BK161" s="121">
        <f t="shared" si="35"/>
        <v>0</v>
      </c>
      <c r="BL161" s="121">
        <f t="shared" si="48"/>
        <v>0</v>
      </c>
      <c r="BM161" s="121">
        <f t="shared" si="44"/>
        <v>0</v>
      </c>
      <c r="BN161" s="121"/>
      <c r="BO161" s="125"/>
      <c r="BP161" s="126">
        <f>IF(OR(F161=0,G161=0),0,IF(AND(WEEKDAY(C161,2)=5,G161&lt;F161,G161&gt;(6/24)),(G161-MAX(F161,(6/24))+(F161&gt;G161))*24-7,IF(WEEKDAY(C161,2)=6,(G161-MAX(F161,(6/24))+(F161&gt;G161))*24,IF(WEEKDAY(C161,2)=7,IF(F161&gt;G161,([1]Arbejdstider!H$87-F161)*24,IF(F161&lt;G161,(G161-F161)*24)),0))))</f>
        <v>0</v>
      </c>
      <c r="BQ161" s="126">
        <f>IF(OR(H161=0,I161=0),0,IF(AND(WEEKDAY(C161,2)=5,I161&lt;H161,I161&gt;(6/24)),(I161-MAX(H161,(6/24))+(H161&gt;I161))*24-7,IF(WEEKDAY(C161,2)=6,(I161-MAX(H161,(6/24))+(H161&gt;I161))*24,IF(WEEKDAY(C161,2)=7,IF(H161&gt;I161,([1]Arbejdstider!H$87-H161)*24,IF(H161&lt;I161,(I161-H161)*24)),""))))</f>
        <v>0</v>
      </c>
      <c r="BR161" s="126"/>
      <c r="BS161" s="126"/>
      <c r="BT161" s="127"/>
      <c r="BU161" s="128">
        <f t="shared" si="45"/>
        <v>19</v>
      </c>
      <c r="BV161" s="129" t="str">
        <f t="shared" si="46"/>
        <v>Tirsdag</v>
      </c>
      <c r="CF161" s="131"/>
      <c r="CG161" s="131"/>
      <c r="CP161" s="132"/>
    </row>
    <row r="162" spans="2:94" s="130" customFormat="1" x14ac:dyDescent="0.2">
      <c r="B162" s="106"/>
      <c r="C162" s="107">
        <f t="shared" si="49"/>
        <v>43593</v>
      </c>
      <c r="D162" s="107" t="str">
        <f t="shared" si="50"/>
        <v>Onsdag</v>
      </c>
      <c r="E162" s="108" t="s">
        <v>62</v>
      </c>
      <c r="F162" s="109">
        <f>IF(OR(E162=""),"",VLOOKUP(E162,[1]Arbejdstider!$B$4:$AE$78,2,))</f>
        <v>0</v>
      </c>
      <c r="G162" s="109">
        <f>IF(OR(E162=""),"",VLOOKUP(E162,[1]Arbejdstider!$B$4:$AE$78,3,))</f>
        <v>0</v>
      </c>
      <c r="H162" s="109">
        <f>IF(OR(E162=""),"",VLOOKUP(E162,[1]Arbejdstider!$B$4:$AE$78,4,))</f>
        <v>0</v>
      </c>
      <c r="I162" s="109">
        <f>IF(OR(E162=""),"",VLOOKUP(E162,[1]Arbejdstider!$B$4:$AE$78,5,))</f>
        <v>0</v>
      </c>
      <c r="J162" s="110">
        <f>IF(OR(E162=""),"",VLOOKUP(E162,[1]Arbejdstider!$B$4:$AE$78,6,))</f>
        <v>0</v>
      </c>
      <c r="K162" s="110">
        <f>IF(OR(E162=""),"",VLOOKUP(E162,[1]Arbejdstider!$B$4:$AE$78,7,))</f>
        <v>0</v>
      </c>
      <c r="L162" s="111">
        <f>IF(OR(E162=""),"",VLOOKUP(E162,[1]Arbejdstider!$B$3:$AE$78,10,))</f>
        <v>0</v>
      </c>
      <c r="M162" s="111">
        <f>IF(OR(E162=""),"",VLOOKUP(E162,[1]Arbejdstider!$B$4:$AE$78,11,))</f>
        <v>0</v>
      </c>
      <c r="N162" s="109">
        <f>IF(OR(E162=""),"",VLOOKUP(E162,[1]Arbejdstider!$B$4:$AE$78,14,))</f>
        <v>0.29166666666666669</v>
      </c>
      <c r="O162" s="109">
        <f>IF(OR(E162=""),"",VLOOKUP(E162,[1]Arbejdstider!$B$4:$AE$78,15,))</f>
        <v>0.6</v>
      </c>
      <c r="P162" s="109">
        <f>IF(OR(E162=""),"",VLOOKUP(E162,[1]Arbejdstider!$B$4:$AE$78,12,))</f>
        <v>0</v>
      </c>
      <c r="Q162" s="109">
        <f>IF(OR(E162=""),"",VLOOKUP(E162,[1]Arbejdstider!$B$4:$AE$78,13,))</f>
        <v>0</v>
      </c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>
        <f>IF(OR(E162=""),"",VLOOKUP(E162,[1]Arbejdstider!$B$4:$AE$78,16,))</f>
        <v>0</v>
      </c>
      <c r="AC162" s="112">
        <f>IF(OR(E162=""),"",VLOOKUP(E162,[1]Arbejdstider!$B$4:$AE$78,17,))</f>
        <v>0</v>
      </c>
      <c r="AD162" s="112">
        <f>IF(OR(E162=""),"",VLOOKUP(E162,[1]Arbejdstider!$B$4:$AE$78,18,))</f>
        <v>0</v>
      </c>
      <c r="AE162" s="112">
        <f>IF(OR(E162=""),"",VLOOKUP(E162,[1]Arbejdstider!$B$4:$AE$78,19,))</f>
        <v>0</v>
      </c>
      <c r="AF162" s="113">
        <f>IF(OR(E162=""),"",VLOOKUP(E162,[1]Arbejdstider!$B$4:$AE$78,20,))</f>
        <v>1</v>
      </c>
      <c r="AG162" s="109">
        <f>IF(OR(E162=""),"",VLOOKUP(E162,[1]Arbejdstider!$B$4:$AE$78,21,))</f>
        <v>1</v>
      </c>
      <c r="AH162" s="109">
        <f>IF(OR(E162=""),"",VLOOKUP(E162,[1]Arbejdstider!$B$4:$AE$78,22,))</f>
        <v>0</v>
      </c>
      <c r="AI162" s="109">
        <f>IF(OR(E162=""),"",VLOOKUP(E162,[1]Arbejdstider!$B$4:$AE$78,23,))</f>
        <v>0</v>
      </c>
      <c r="AJ162" s="114">
        <f>IF(OR(E162=""),"",VLOOKUP(E162,[1]Arbejdstider!$B$4:$AE$78,20,))</f>
        <v>1</v>
      </c>
      <c r="AK162" s="110">
        <f>IF(OR(E162=""),"",VLOOKUP(E162,[1]Arbejdstider!$B$4:$AE$78,21,))</f>
        <v>1</v>
      </c>
      <c r="AL162" s="115"/>
      <c r="AM162" s="115"/>
      <c r="AN162" s="115"/>
      <c r="AO162" s="115"/>
      <c r="AP162" s="115"/>
      <c r="AQ162" s="115"/>
      <c r="AR162" s="116"/>
      <c r="AS162" s="117"/>
      <c r="AT162" s="118">
        <f>IF(OR(E162=""),"",VLOOKUP(E162,[1]Arbejdstider!$B$4:$AE$78,24,))</f>
        <v>0</v>
      </c>
      <c r="AU162" s="113">
        <f>IF(OR(E162=""),"",VLOOKUP(E162,[1]Arbejdstider!$B$4:$AE$78,22,))</f>
        <v>0</v>
      </c>
      <c r="AV162" s="113">
        <f>IF(OR(E162=""),"",VLOOKUP(E162,[1]Arbejdstider!$B$4:$AE$78,23,))</f>
        <v>0</v>
      </c>
      <c r="AW162" s="119">
        <f t="shared" si="36"/>
        <v>0.30833333333333335</v>
      </c>
      <c r="AX162" s="120">
        <f>IF(OR($F162="",$G162=""),0,((IF($G162-MAX($F162,([1]Arbejdstider!$C$84/24))+($G162&lt;$F162)&lt;0,0,$G162-MAX($F162,([1]Arbejdstider!$C$84/24))+($G162&lt;$F162)))*24)-((IF(($G162-MAX($F162,([1]Arbejdstider!$D$84/24))+($G162&lt;$F162))&lt;0,0,($G162-MAX($F162,([1]Arbejdstider!$D$84/24))+($G162&lt;$F162)))))*24)</f>
        <v>0</v>
      </c>
      <c r="AY162" s="121">
        <f>IF(OR($F162="",$G162=""),0,((IF($G162-MAX($F162,([1]Arbejdstider!$C$85/24))+($G162&lt;$F162)&lt;0,0,$G162-MAX($F162,([1]Arbejdstider!$C$85/24))+($G162&lt;$F162)))*24)-((IF(($G162-MAX($F162,([1]Arbejdstider!$D$85/24))+($G162&lt;$F162))&lt;0,0,($G162-MAX($F162,([1]Arbejdstider!$D$85/24))+($G162&lt;$F162)))))*24)-IF(OR($AR162="",$AS162=""),0,((IF($AS162-MAX($AR162,([1]Arbejdstider!$C$85/24))+($AS162&lt;$AR162)&lt;0,0,$AS162-MAX($AR162,([1]Arbejdstider!$C$85/24))+($AS162&lt;$AR162)))*24)-((IF(($AS162-MAX($AR162,([1]Arbejdstider!$D$85/24))+($AS162&lt;$AR162))&lt;0,0,($AS162-MAX($AR162,([1]Arbejdstider!$D$85/24))+($AS162&lt;$AR162)))))*24)</f>
        <v>0</v>
      </c>
      <c r="AZ162" s="121">
        <f>IFERROR(CEILING(IF(E162="","",IF(OR($F162=0,$G162=0),0,($G162&lt;=$F162)*(1-([1]Arbejdstider!$C$86/24)+([1]Arbejdstider!$D$86/24))*24+(MIN(([1]Arbejdstider!$D$86/24),$G162)-MIN(([1]Arbejdstider!$D$86/24),$F162)+MAX(([1]Arbejdstider!$C$86/24),$G162)-MAX(([1]Arbejdstider!$C$86/24),$F162))*24)-IF(OR($AR162=0,$AS162=0),0,($AS162&lt;=$AR162)*(1-([1]Arbejdstider!$C$86/24)+([1]Arbejdstider!$D$86/24))*24+(MIN(([1]Arbejdstider!$D$86/24),$AS162)-MIN(([1]Arbejdstider!$D$86/24),$AR162)+MAX(([1]Arbejdstider!$C$86/24),$AS162)-MAX(([1]Arbejdstider!$C$86/24),$AR162))*24)+IF(OR($H162=0,$I162=0),0,($I162&lt;=$H162)*(1-([1]Arbejdstider!$C$86/24)+([1]Arbejdstider!$D$86/24))*24+(MIN(([1]Arbejdstider!$D$86/24),$I162)-MIN(([1]Arbejdstider!$D$86/24),$H162)+MAX(([1]Arbejdstider!$C$86/24),$G162)-MAX(([1]Arbejdstider!$C$86/24),$H162))*24)),0.5),"")</f>
        <v>0</v>
      </c>
      <c r="BA162" s="122">
        <f t="shared" si="37"/>
        <v>0</v>
      </c>
      <c r="BB162" s="122">
        <f t="shared" si="38"/>
        <v>0</v>
      </c>
      <c r="BC162" s="122">
        <f t="shared" si="39"/>
        <v>0</v>
      </c>
      <c r="BD162" s="123"/>
      <c r="BE162" s="124"/>
      <c r="BF162" s="122">
        <f t="shared" si="40"/>
        <v>0</v>
      </c>
      <c r="BG162" s="121">
        <f t="shared" si="47"/>
        <v>0</v>
      </c>
      <c r="BH162" s="121">
        <f t="shared" si="41"/>
        <v>7.3999999999999986</v>
      </c>
      <c r="BI162" s="121">
        <f t="shared" si="42"/>
        <v>0</v>
      </c>
      <c r="BJ162" s="121">
        <f t="shared" si="43"/>
        <v>0</v>
      </c>
      <c r="BK162" s="121">
        <f t="shared" si="35"/>
        <v>0</v>
      </c>
      <c r="BL162" s="121">
        <f t="shared" si="48"/>
        <v>0</v>
      </c>
      <c r="BM162" s="121">
        <f t="shared" si="44"/>
        <v>0</v>
      </c>
      <c r="BN162" s="121"/>
      <c r="BO162" s="125"/>
      <c r="BP162" s="126">
        <f>IF(OR(F162=0,G162=0),0,IF(AND(WEEKDAY(C162,2)=5,G162&lt;F162,G162&gt;(6/24)),(G162-MAX(F162,(6/24))+(F162&gt;G162))*24-7,IF(WEEKDAY(C162,2)=6,(G162-MAX(F162,(6/24))+(F162&gt;G162))*24,IF(WEEKDAY(C162,2)=7,IF(F162&gt;G162,([1]Arbejdstider!H$87-F162)*24,IF(F162&lt;G162,(G162-F162)*24)),0))))</f>
        <v>0</v>
      </c>
      <c r="BQ162" s="126">
        <f>IF(OR(H162=0,I162=0),0,IF(AND(WEEKDAY(C162,2)=5,I162&lt;H162,I162&gt;(6/24)),(I162-MAX(H162,(6/24))+(H162&gt;I162))*24-7,IF(WEEKDAY(C162,2)=6,(I162-MAX(H162,(6/24))+(H162&gt;I162))*24,IF(WEEKDAY(C162,2)=7,IF(H162&gt;I162,([1]Arbejdstider!H$87-H162)*24,IF(H162&lt;I162,(I162-H162)*24)),""))))</f>
        <v>0</v>
      </c>
      <c r="BR162" s="126"/>
      <c r="BS162" s="126"/>
      <c r="BT162" s="127"/>
      <c r="BU162" s="128">
        <f t="shared" si="45"/>
        <v>0</v>
      </c>
      <c r="BV162" s="129" t="str">
        <f t="shared" si="46"/>
        <v>Onsdag</v>
      </c>
      <c r="CF162" s="131"/>
      <c r="CG162" s="131"/>
      <c r="CP162" s="132"/>
    </row>
    <row r="163" spans="2:94" s="130" customFormat="1" x14ac:dyDescent="0.2">
      <c r="B163" s="106"/>
      <c r="C163" s="107">
        <f t="shared" si="49"/>
        <v>43594</v>
      </c>
      <c r="D163" s="107" t="str">
        <f t="shared" si="50"/>
        <v>Torsdag</v>
      </c>
      <c r="E163" s="108" t="s">
        <v>46</v>
      </c>
      <c r="F163" s="109">
        <f>IF(OR(E163=""),"",VLOOKUP(E163,[1]Arbejdstider!$B$4:$AE$78,2,))</f>
        <v>0</v>
      </c>
      <c r="G163" s="109">
        <f>IF(OR(E163=""),"",VLOOKUP(E163,[1]Arbejdstider!$B$4:$AE$78,3,))</f>
        <v>0</v>
      </c>
      <c r="H163" s="109">
        <f>IF(OR(E163=""),"",VLOOKUP(E163,[1]Arbejdstider!$B$4:$AE$78,4,))</f>
        <v>0</v>
      </c>
      <c r="I163" s="109">
        <f>IF(OR(E163=""),"",VLOOKUP(E163,[1]Arbejdstider!$B$4:$AE$78,5,))</f>
        <v>0</v>
      </c>
      <c r="J163" s="110">
        <f>IF(OR(E163=""),"",VLOOKUP(E163,[1]Arbejdstider!$B$4:$AE$78,6,))</f>
        <v>0</v>
      </c>
      <c r="K163" s="110">
        <f>IF(OR(E163=""),"",VLOOKUP(E163,[1]Arbejdstider!$B$4:$AE$78,7,))</f>
        <v>0</v>
      </c>
      <c r="L163" s="111">
        <f>IF(OR(E163=""),"",VLOOKUP(E163,[1]Arbejdstider!$B$3:$AE$78,10,))</f>
        <v>0</v>
      </c>
      <c r="M163" s="111">
        <f>IF(OR(E163=""),"",VLOOKUP(E163,[1]Arbejdstider!$B$4:$AE$78,11,))</f>
        <v>0</v>
      </c>
      <c r="N163" s="109">
        <f>IF(OR(E163=""),"",VLOOKUP(E163,[1]Arbejdstider!$B$4:$AE$78,14,))</f>
        <v>0</v>
      </c>
      <c r="O163" s="109">
        <f>IF(OR(E163=""),"",VLOOKUP(E163,[1]Arbejdstider!$B$4:$AE$78,15,))</f>
        <v>0</v>
      </c>
      <c r="P163" s="109">
        <f>IF(OR(E163=""),"",VLOOKUP(E163,[1]Arbejdstider!$B$4:$AE$78,12,))</f>
        <v>0</v>
      </c>
      <c r="Q163" s="109">
        <f>IF(OR(E163=""),"",VLOOKUP(E163,[1]Arbejdstider!$B$4:$AE$78,13,))</f>
        <v>0</v>
      </c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>
        <f>IF(OR(E163=""),"",VLOOKUP(E163,[1]Arbejdstider!$B$4:$AE$78,16,))</f>
        <v>0</v>
      </c>
      <c r="AC163" s="112">
        <f>IF(OR(E163=""),"",VLOOKUP(E163,[1]Arbejdstider!$B$4:$AE$78,17,))</f>
        <v>0</v>
      </c>
      <c r="AD163" s="112">
        <f>IF(OR(E163=""),"",VLOOKUP(E163,[1]Arbejdstider!$B$4:$AE$78,18,))</f>
        <v>0</v>
      </c>
      <c r="AE163" s="112">
        <f>IF(OR(E163=""),"",VLOOKUP(E163,[1]Arbejdstider!$B$4:$AE$78,19,))</f>
        <v>0</v>
      </c>
      <c r="AF163" s="113">
        <f>IF(OR(E163=""),"",VLOOKUP(E163,[1]Arbejdstider!$B$4:$AE$78,20,))</f>
        <v>1</v>
      </c>
      <c r="AG163" s="109">
        <f>IF(OR(E163=""),"",VLOOKUP(E163,[1]Arbejdstider!$B$4:$AE$78,21,))</f>
        <v>1</v>
      </c>
      <c r="AH163" s="109">
        <f>IF(OR(E163=""),"",VLOOKUP(E163,[1]Arbejdstider!$B$4:$AE$78,22,))</f>
        <v>0</v>
      </c>
      <c r="AI163" s="109">
        <f>IF(OR(E163=""),"",VLOOKUP(E163,[1]Arbejdstider!$B$4:$AE$78,23,))</f>
        <v>0</v>
      </c>
      <c r="AJ163" s="114">
        <f>IF(OR(E163=""),"",VLOOKUP(E163,[1]Arbejdstider!$B$4:$AE$78,20,))</f>
        <v>1</v>
      </c>
      <c r="AK163" s="110">
        <f>IF(OR(E163=""),"",VLOOKUP(E163,[1]Arbejdstider!$B$4:$AE$78,21,))</f>
        <v>1</v>
      </c>
      <c r="AL163" s="115"/>
      <c r="AM163" s="115"/>
      <c r="AN163" s="115"/>
      <c r="AO163" s="115"/>
      <c r="AP163" s="115"/>
      <c r="AQ163" s="115"/>
      <c r="AR163" s="116"/>
      <c r="AS163" s="117"/>
      <c r="AT163" s="118">
        <f>IF(OR(E163=""),"",VLOOKUP(E163,[1]Arbejdstider!$B$4:$AE$78,24,))</f>
        <v>0</v>
      </c>
      <c r="AU163" s="113">
        <f>IF(OR(E163=""),"",VLOOKUP(E163,[1]Arbejdstider!$B$4:$AE$78,22,))</f>
        <v>0</v>
      </c>
      <c r="AV163" s="113">
        <f>IF(OR(E163=""),"",VLOOKUP(E163,[1]Arbejdstider!$B$4:$AE$78,23,))</f>
        <v>0</v>
      </c>
      <c r="AW163" s="119">
        <f t="shared" si="36"/>
        <v>0</v>
      </c>
      <c r="AX163" s="120">
        <f>IF(OR($F163="",$G163=""),0,((IF($G163-MAX($F163,([1]Arbejdstider!$C$84/24))+($G163&lt;$F163)&lt;0,0,$G163-MAX($F163,([1]Arbejdstider!$C$84/24))+($G163&lt;$F163)))*24)-((IF(($G163-MAX($F163,([1]Arbejdstider!$D$84/24))+($G163&lt;$F163))&lt;0,0,($G163-MAX($F163,([1]Arbejdstider!$D$84/24))+($G163&lt;$F163)))))*24)</f>
        <v>0</v>
      </c>
      <c r="AY163" s="121">
        <f>IF(OR($F163="",$G163=""),0,((IF($G163-MAX($F163,([1]Arbejdstider!$C$85/24))+($G163&lt;$F163)&lt;0,0,$G163-MAX($F163,([1]Arbejdstider!$C$85/24))+($G163&lt;$F163)))*24)-((IF(($G163-MAX($F163,([1]Arbejdstider!$D$85/24))+($G163&lt;$F163))&lt;0,0,($G163-MAX($F163,([1]Arbejdstider!$D$85/24))+($G163&lt;$F163)))))*24)-IF(OR($AR163="",$AS163=""),0,((IF($AS163-MAX($AR163,([1]Arbejdstider!$C$85/24))+($AS163&lt;$AR163)&lt;0,0,$AS163-MAX($AR163,([1]Arbejdstider!$C$85/24))+($AS163&lt;$AR163)))*24)-((IF(($AS163-MAX($AR163,([1]Arbejdstider!$D$85/24))+($AS163&lt;$AR163))&lt;0,0,($AS163-MAX($AR163,([1]Arbejdstider!$D$85/24))+($AS163&lt;$AR163)))))*24)</f>
        <v>0</v>
      </c>
      <c r="AZ163" s="121">
        <f>IFERROR(CEILING(IF(E163="","",IF(OR($F163=0,$G163=0),0,($G163&lt;=$F163)*(1-([1]Arbejdstider!$C$86/24)+([1]Arbejdstider!$D$86/24))*24+(MIN(([1]Arbejdstider!$D$86/24),$G163)-MIN(([1]Arbejdstider!$D$86/24),$F163)+MAX(([1]Arbejdstider!$C$86/24),$G163)-MAX(([1]Arbejdstider!$C$86/24),$F163))*24)-IF(OR($AR163=0,$AS163=0),0,($AS163&lt;=$AR163)*(1-([1]Arbejdstider!$C$86/24)+([1]Arbejdstider!$D$86/24))*24+(MIN(([1]Arbejdstider!$D$86/24),$AS163)-MIN(([1]Arbejdstider!$D$86/24),$AR163)+MAX(([1]Arbejdstider!$C$86/24),$AS163)-MAX(([1]Arbejdstider!$C$86/24),$AR163))*24)+IF(OR($H163=0,$I163=0),0,($I163&lt;=$H163)*(1-([1]Arbejdstider!$C$86/24)+([1]Arbejdstider!$D$86/24))*24+(MIN(([1]Arbejdstider!$D$86/24),$I163)-MIN(([1]Arbejdstider!$D$86/24),$H163)+MAX(([1]Arbejdstider!$C$86/24),$G163)-MAX(([1]Arbejdstider!$C$86/24),$H163))*24)),0.5),"")</f>
        <v>0</v>
      </c>
      <c r="BA163" s="122">
        <f t="shared" si="37"/>
        <v>0</v>
      </c>
      <c r="BB163" s="122">
        <f t="shared" si="38"/>
        <v>0</v>
      </c>
      <c r="BC163" s="122">
        <f t="shared" si="39"/>
        <v>0</v>
      </c>
      <c r="BD163" s="123"/>
      <c r="BE163" s="124"/>
      <c r="BF163" s="122">
        <f t="shared" si="40"/>
        <v>0</v>
      </c>
      <c r="BG163" s="121">
        <f t="shared" si="47"/>
        <v>0</v>
      </c>
      <c r="BH163" s="121">
        <f t="shared" si="41"/>
        <v>0</v>
      </c>
      <c r="BI163" s="121">
        <f t="shared" si="42"/>
        <v>0</v>
      </c>
      <c r="BJ163" s="121">
        <f t="shared" si="43"/>
        <v>0</v>
      </c>
      <c r="BK163" s="121">
        <f t="shared" si="35"/>
        <v>0</v>
      </c>
      <c r="BL163" s="121">
        <f t="shared" si="48"/>
        <v>0</v>
      </c>
      <c r="BM163" s="121">
        <f t="shared" si="44"/>
        <v>0</v>
      </c>
      <c r="BN163" s="121"/>
      <c r="BO163" s="125"/>
      <c r="BP163" s="126">
        <f>IF(OR(F163=0,G163=0),0,IF(AND(WEEKDAY(C163,2)=5,G163&lt;F163,G163&gt;(6/24)),(G163-MAX(F163,(6/24))+(F163&gt;G163))*24-7,IF(WEEKDAY(C163,2)=6,(G163-MAX(F163,(6/24))+(F163&gt;G163))*24,IF(WEEKDAY(C163,2)=7,IF(F163&gt;G163,([1]Arbejdstider!H$87-F163)*24,IF(F163&lt;G163,(G163-F163)*24)),0))))</f>
        <v>0</v>
      </c>
      <c r="BQ163" s="126">
        <f>IF(OR(H163=0,I163=0),0,IF(AND(WEEKDAY(C163,2)=5,I163&lt;H163,I163&gt;(6/24)),(I163-MAX(H163,(6/24))+(H163&gt;I163))*24-7,IF(WEEKDAY(C163,2)=6,(I163-MAX(H163,(6/24))+(H163&gt;I163))*24,IF(WEEKDAY(C163,2)=7,IF(H163&gt;I163,([1]Arbejdstider!H$87-H163)*24,IF(H163&lt;I163,(I163-H163)*24)),""))))</f>
        <v>0</v>
      </c>
      <c r="BR163" s="126"/>
      <c r="BS163" s="126"/>
      <c r="BT163" s="127"/>
      <c r="BU163" s="128">
        <f t="shared" si="45"/>
        <v>0</v>
      </c>
      <c r="BV163" s="129" t="str">
        <f t="shared" si="46"/>
        <v>Torsdag</v>
      </c>
      <c r="CF163" s="131"/>
      <c r="CG163" s="131"/>
      <c r="CP163" s="132"/>
    </row>
    <row r="164" spans="2:94" s="130" customFormat="1" x14ac:dyDescent="0.2">
      <c r="B164" s="106"/>
      <c r="C164" s="107">
        <f t="shared" si="49"/>
        <v>43595</v>
      </c>
      <c r="D164" s="107" t="str">
        <f t="shared" si="50"/>
        <v>Fredag</v>
      </c>
      <c r="E164" s="108" t="s">
        <v>55</v>
      </c>
      <c r="F164" s="109">
        <f>IF(OR(E164=""),"",VLOOKUP(E164,[1]Arbejdstider!$B$4:$AE$78,2,))</f>
        <v>0.375</v>
      </c>
      <c r="G164" s="109">
        <f>IF(OR(E164=""),"",VLOOKUP(E164,[1]Arbejdstider!$B$4:$AE$78,3,))</f>
        <v>0.70833333333333337</v>
      </c>
      <c r="H164" s="109">
        <f>IF(OR(E164=""),"",VLOOKUP(E164,[1]Arbejdstider!$B$4:$AE$78,4,))</f>
        <v>0</v>
      </c>
      <c r="I164" s="109">
        <f>IF(OR(E164=""),"",VLOOKUP(E164,[1]Arbejdstider!$B$4:$AE$78,5,))</f>
        <v>0</v>
      </c>
      <c r="J164" s="110">
        <f>IF(OR(E164=""),"",VLOOKUP(E164,[1]Arbejdstider!$B$4:$AE$78,6,))</f>
        <v>0</v>
      </c>
      <c r="K164" s="110">
        <f>IF(OR(E164=""),"",VLOOKUP(E164,[1]Arbejdstider!$B$4:$AE$78,7,))</f>
        <v>0</v>
      </c>
      <c r="L164" s="111">
        <f>IF(OR(E164=""),"",VLOOKUP(E164,[1]Arbejdstider!$B$3:$AE$78,10,))</f>
        <v>0</v>
      </c>
      <c r="M164" s="111">
        <f>IF(OR(E164=""),"",VLOOKUP(E164,[1]Arbejdstider!$B$4:$AE$78,11,))</f>
        <v>0</v>
      </c>
      <c r="N164" s="109">
        <f>IF(OR(E164=""),"",VLOOKUP(E164,[1]Arbejdstider!$B$4:$AE$78,14,))</f>
        <v>0</v>
      </c>
      <c r="O164" s="109">
        <f>IF(OR(E164=""),"",VLOOKUP(E164,[1]Arbejdstider!$B$4:$AE$78,15,))</f>
        <v>0</v>
      </c>
      <c r="P164" s="109">
        <f>IF(OR(E164=""),"",VLOOKUP(E164,[1]Arbejdstider!$B$4:$AE$78,12,))</f>
        <v>0</v>
      </c>
      <c r="Q164" s="109">
        <f>IF(OR(E164=""),"",VLOOKUP(E164,[1]Arbejdstider!$B$4:$AE$78,13,))</f>
        <v>0</v>
      </c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>
        <f>IF(OR(E164=""),"",VLOOKUP(E164,[1]Arbejdstider!$B$4:$AE$78,16,))</f>
        <v>0</v>
      </c>
      <c r="AC164" s="112">
        <f>IF(OR(E164=""),"",VLOOKUP(E164,[1]Arbejdstider!$B$4:$AE$78,17,))</f>
        <v>0</v>
      </c>
      <c r="AD164" s="112">
        <f>IF(OR(E164=""),"",VLOOKUP(E164,[1]Arbejdstider!$B$4:$AE$78,18,))</f>
        <v>0</v>
      </c>
      <c r="AE164" s="112">
        <f>IF(OR(E164=""),"",VLOOKUP(E164,[1]Arbejdstider!$B$4:$AE$78,19,))</f>
        <v>0</v>
      </c>
      <c r="AF164" s="113">
        <f>IF(OR(E164=""),"",VLOOKUP(E164,[1]Arbejdstider!$B$4:$AE$78,20,))</f>
        <v>1</v>
      </c>
      <c r="AG164" s="109">
        <f>IF(OR(E164=""),"",VLOOKUP(E164,[1]Arbejdstider!$B$4:$AE$78,21,))</f>
        <v>0.375</v>
      </c>
      <c r="AH164" s="109">
        <f>IF(OR(E164=""),"",VLOOKUP(E164,[1]Arbejdstider!$B$4:$AE$78,22,))</f>
        <v>0.70833333333333337</v>
      </c>
      <c r="AI164" s="109">
        <f>IF(OR(E164=""),"",VLOOKUP(E164,[1]Arbejdstider!$B$4:$AE$78,23,))</f>
        <v>1</v>
      </c>
      <c r="AJ164" s="114">
        <f>IF(OR(E164=""),"",VLOOKUP(E164,[1]Arbejdstider!$B$4:$AE$78,20,))</f>
        <v>1</v>
      </c>
      <c r="AK164" s="110">
        <f>IF(OR(E164=""),"",VLOOKUP(E164,[1]Arbejdstider!$B$4:$AE$78,21,))</f>
        <v>0.375</v>
      </c>
      <c r="AL164" s="115"/>
      <c r="AM164" s="115"/>
      <c r="AN164" s="115"/>
      <c r="AO164" s="115"/>
      <c r="AP164" s="115"/>
      <c r="AQ164" s="115"/>
      <c r="AR164" s="116"/>
      <c r="AS164" s="117"/>
      <c r="AT164" s="118">
        <f>IF(OR(E164=""),"",VLOOKUP(E164,[1]Arbejdstider!$B$4:$AE$78,24,))</f>
        <v>0.375</v>
      </c>
      <c r="AU164" s="113">
        <f>IF(OR(E164=""),"",VLOOKUP(E164,[1]Arbejdstider!$B$4:$AE$78,22,))</f>
        <v>0.70833333333333337</v>
      </c>
      <c r="AV164" s="113">
        <f>IF(OR(E164=""),"",VLOOKUP(E164,[1]Arbejdstider!$B$4:$AE$78,23,))</f>
        <v>1</v>
      </c>
      <c r="AW164" s="119">
        <f t="shared" si="36"/>
        <v>0.33333333333333331</v>
      </c>
      <c r="AX164" s="120">
        <f>IF(OR($F164="",$G164=""),0,((IF($G164-MAX($F164,([1]Arbejdstider!$C$84/24))+($G164&lt;$F164)&lt;0,0,$G164-MAX($F164,([1]Arbejdstider!$C$84/24))+($G164&lt;$F164)))*24)-((IF(($G164-MAX($F164,([1]Arbejdstider!$D$84/24))+($G164&lt;$F164))&lt;0,0,($G164-MAX($F164,([1]Arbejdstider!$D$84/24))+($G164&lt;$F164)))))*24)</f>
        <v>8</v>
      </c>
      <c r="AY164" s="121">
        <f>IF(OR($F164="",$G164=""),0,((IF($G164-MAX($F164,([1]Arbejdstider!$C$85/24))+($G164&lt;$F164)&lt;0,0,$G164-MAX($F164,([1]Arbejdstider!$C$85/24))+($G164&lt;$F164)))*24)-((IF(($G164-MAX($F164,([1]Arbejdstider!$D$85/24))+($G164&lt;$F164))&lt;0,0,($G164-MAX($F164,([1]Arbejdstider!$D$85/24))+($G164&lt;$F164)))))*24)-IF(OR($AR164="",$AS164=""),0,((IF($AS164-MAX($AR164,([1]Arbejdstider!$C$85/24))+($AS164&lt;$AR164)&lt;0,0,$AS164-MAX($AR164,([1]Arbejdstider!$C$85/24))+($AS164&lt;$AR164)))*24)-((IF(($AS164-MAX($AR164,([1]Arbejdstider!$D$85/24))+($AS164&lt;$AR164))&lt;0,0,($AS164-MAX($AR164,([1]Arbejdstider!$D$85/24))+($AS164&lt;$AR164)))))*24)</f>
        <v>0</v>
      </c>
      <c r="AZ164" s="121">
        <f>IFERROR(CEILING(IF(E164="","",IF(OR($F164=0,$G164=0),0,($G164&lt;=$F164)*(1-([1]Arbejdstider!$C$86/24)+([1]Arbejdstider!$D$86/24))*24+(MIN(([1]Arbejdstider!$D$86/24),$G164)-MIN(([1]Arbejdstider!$D$86/24),$F164)+MAX(([1]Arbejdstider!$C$86/24),$G164)-MAX(([1]Arbejdstider!$C$86/24),$F164))*24)-IF(OR($AR164=0,$AS164=0),0,($AS164&lt;=$AR164)*(1-([1]Arbejdstider!$C$86/24)+([1]Arbejdstider!$D$86/24))*24+(MIN(([1]Arbejdstider!$D$86/24),$AS164)-MIN(([1]Arbejdstider!$D$86/24),$AR164)+MAX(([1]Arbejdstider!$C$86/24),$AS164)-MAX(([1]Arbejdstider!$C$86/24),$AR164))*24)+IF(OR($H164=0,$I164=0),0,($I164&lt;=$H164)*(1-([1]Arbejdstider!$C$86/24)+([1]Arbejdstider!$D$86/24))*24+(MIN(([1]Arbejdstider!$D$86/24),$I164)-MIN(([1]Arbejdstider!$D$86/24),$H164)+MAX(([1]Arbejdstider!$C$86/24),$G164)-MAX(([1]Arbejdstider!$C$86/24),$H164))*24)),0.5),"")</f>
        <v>0</v>
      </c>
      <c r="BA164" s="122">
        <f t="shared" si="37"/>
        <v>0</v>
      </c>
      <c r="BB164" s="122">
        <f t="shared" si="38"/>
        <v>0</v>
      </c>
      <c r="BC164" s="122">
        <f t="shared" si="39"/>
        <v>0</v>
      </c>
      <c r="BD164" s="123"/>
      <c r="BE164" s="124"/>
      <c r="BF164" s="122">
        <f t="shared" si="40"/>
        <v>0</v>
      </c>
      <c r="BG164" s="121">
        <f t="shared" si="47"/>
        <v>0</v>
      </c>
      <c r="BH164" s="121">
        <f t="shared" si="41"/>
        <v>0</v>
      </c>
      <c r="BI164" s="121">
        <f t="shared" si="42"/>
        <v>0</v>
      </c>
      <c r="BJ164" s="121">
        <f t="shared" si="43"/>
        <v>0</v>
      </c>
      <c r="BK164" s="121">
        <f t="shared" si="35"/>
        <v>0</v>
      </c>
      <c r="BL164" s="121">
        <f t="shared" si="48"/>
        <v>0</v>
      </c>
      <c r="BM164" s="121">
        <f t="shared" si="44"/>
        <v>0</v>
      </c>
      <c r="BN164" s="121"/>
      <c r="BO164" s="125"/>
      <c r="BP164" s="126">
        <f>IF(OR(F164=0,G164=0),0,IF(AND(WEEKDAY(C164,2)=5,G164&lt;F164,G164&gt;(6/24)),(G164-MAX(F164,(6/24))+(F164&gt;G164))*24-7,IF(WEEKDAY(C164,2)=6,(G164-MAX(F164,(6/24))+(F164&gt;G164))*24,IF(WEEKDAY(C164,2)=7,IF(F164&gt;G164,([1]Arbejdstider!H$87-F164)*24,IF(F164&lt;G164,(G164-F164)*24)),0))))</f>
        <v>0</v>
      </c>
      <c r="BQ164" s="126">
        <f>IF(OR(H164=0,I164=0),0,IF(AND(WEEKDAY(C164,2)=5,I164&lt;H164,I164&gt;(6/24)),(I164-MAX(H164,(6/24))+(H164&gt;I164))*24-7,IF(WEEKDAY(C164,2)=6,(I164-MAX(H164,(6/24))+(H164&gt;I164))*24,IF(WEEKDAY(C164,2)=7,IF(H164&gt;I164,([1]Arbejdstider!H$87-H164)*24,IF(H164&lt;I164,(I164-H164)*24)),""))))</f>
        <v>0</v>
      </c>
      <c r="BR164" s="126"/>
      <c r="BS164" s="126"/>
      <c r="BT164" s="127"/>
      <c r="BU164" s="128">
        <f t="shared" si="45"/>
        <v>0</v>
      </c>
      <c r="BV164" s="129" t="str">
        <f t="shared" si="46"/>
        <v>Fredag</v>
      </c>
      <c r="CF164" s="131"/>
      <c r="CG164" s="131"/>
      <c r="CP164" s="132"/>
    </row>
    <row r="165" spans="2:94" s="130" customFormat="1" x14ac:dyDescent="0.2">
      <c r="B165" s="106"/>
      <c r="C165" s="107">
        <f t="shared" si="49"/>
        <v>43596</v>
      </c>
      <c r="D165" s="107" t="str">
        <f t="shared" si="50"/>
        <v>Lørdag</v>
      </c>
      <c r="E165" s="108" t="s">
        <v>51</v>
      </c>
      <c r="F165" s="109">
        <f>IF(OR(E165=""),"",VLOOKUP(E165,[1]Arbejdstider!$B$4:$AE$78,2,))</f>
        <v>0.47916666666666669</v>
      </c>
      <c r="G165" s="109">
        <f>IF(OR(E165=""),"",VLOOKUP(E165,[1]Arbejdstider!$B$4:$AE$78,3,))</f>
        <v>0.8125</v>
      </c>
      <c r="H165" s="109">
        <f>IF(OR(E165=""),"",VLOOKUP(E165,[1]Arbejdstider!$B$4:$AE$78,4,))</f>
        <v>0</v>
      </c>
      <c r="I165" s="109">
        <f>IF(OR(E165=""),"",VLOOKUP(E165,[1]Arbejdstider!$B$4:$AE$78,5,))</f>
        <v>0</v>
      </c>
      <c r="J165" s="110">
        <f>IF(OR(E165=""),"",VLOOKUP(E165,[1]Arbejdstider!$B$4:$AE$78,6,))</f>
        <v>0</v>
      </c>
      <c r="K165" s="110">
        <f>IF(OR(E165=""),"",VLOOKUP(E165,[1]Arbejdstider!$B$4:$AE$78,7,))</f>
        <v>0</v>
      </c>
      <c r="L165" s="111">
        <f>IF(OR(E165=""),"",VLOOKUP(E165,[1]Arbejdstider!$B$3:$AE$78,10,))</f>
        <v>0</v>
      </c>
      <c r="M165" s="111">
        <f>IF(OR(E165=""),"",VLOOKUP(E165,[1]Arbejdstider!$B$4:$AE$78,11,))</f>
        <v>0</v>
      </c>
      <c r="N165" s="109">
        <f>IF(OR(E165=""),"",VLOOKUP(E165,[1]Arbejdstider!$B$4:$AE$78,14,))</f>
        <v>0</v>
      </c>
      <c r="O165" s="109">
        <f>IF(OR(E165=""),"",VLOOKUP(E165,[1]Arbejdstider!$B$4:$AE$78,15,))</f>
        <v>0</v>
      </c>
      <c r="P165" s="109">
        <f>IF(OR(E165=""),"",VLOOKUP(E165,[1]Arbejdstider!$B$4:$AE$78,12,))</f>
        <v>0</v>
      </c>
      <c r="Q165" s="109">
        <f>IF(OR(E165=""),"",VLOOKUP(E165,[1]Arbejdstider!$B$4:$AE$78,13,))</f>
        <v>0</v>
      </c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>
        <f>IF(OR(E165=""),"",VLOOKUP(E165,[1]Arbejdstider!$B$4:$AE$78,16,))</f>
        <v>0</v>
      </c>
      <c r="AC165" s="112">
        <f>IF(OR(E165=""),"",VLOOKUP(E165,[1]Arbejdstider!$B$4:$AE$78,17,))</f>
        <v>0</v>
      </c>
      <c r="AD165" s="112">
        <f>IF(OR(E165=""),"",VLOOKUP(E165,[1]Arbejdstider!$B$4:$AE$78,18,))</f>
        <v>0</v>
      </c>
      <c r="AE165" s="112">
        <f>IF(OR(E165=""),"",VLOOKUP(E165,[1]Arbejdstider!$B$4:$AE$78,19,))</f>
        <v>0</v>
      </c>
      <c r="AF165" s="113">
        <f>IF(OR(E165=""),"",VLOOKUP(E165,[1]Arbejdstider!$B$4:$AE$78,20,))</f>
        <v>1</v>
      </c>
      <c r="AG165" s="109">
        <f>IF(OR(E165=""),"",VLOOKUP(E165,[1]Arbejdstider!$B$4:$AE$78,21,))</f>
        <v>0.47916666666666669</v>
      </c>
      <c r="AH165" s="109">
        <f>IF(OR(E165=""),"",VLOOKUP(E165,[1]Arbejdstider!$B$4:$AE$78,22,))</f>
        <v>0.8125</v>
      </c>
      <c r="AI165" s="109">
        <f>IF(OR(E165=""),"",VLOOKUP(E165,[1]Arbejdstider!$B$4:$AE$78,23,))</f>
        <v>1</v>
      </c>
      <c r="AJ165" s="114">
        <f>IF(OR(E165=""),"",VLOOKUP(E165,[1]Arbejdstider!$B$4:$AE$78,20,))</f>
        <v>1</v>
      </c>
      <c r="AK165" s="110">
        <f>IF(OR(E165=""),"",VLOOKUP(E165,[1]Arbejdstider!$B$4:$AE$78,21,))</f>
        <v>0.47916666666666669</v>
      </c>
      <c r="AL165" s="115"/>
      <c r="AM165" s="115"/>
      <c r="AN165" s="115"/>
      <c r="AO165" s="115"/>
      <c r="AP165" s="115"/>
      <c r="AQ165" s="115"/>
      <c r="AR165" s="116"/>
      <c r="AS165" s="117"/>
      <c r="AT165" s="118">
        <f>IF(OR(E165=""),"",VLOOKUP(E165,[1]Arbejdstider!$B$4:$AE$78,24,))</f>
        <v>0.47916666666666674</v>
      </c>
      <c r="AU165" s="113">
        <f>IF(OR(E165=""),"",VLOOKUP(E165,[1]Arbejdstider!$B$4:$AE$78,22,))</f>
        <v>0.8125</v>
      </c>
      <c r="AV165" s="113">
        <f>IF(OR(E165=""),"",VLOOKUP(E165,[1]Arbejdstider!$B$4:$AE$78,23,))</f>
        <v>1</v>
      </c>
      <c r="AW165" s="119">
        <f t="shared" si="36"/>
        <v>0.33333333333333331</v>
      </c>
      <c r="AX165" s="120">
        <f>IF(OR($F165="",$G165=""),0,((IF($G165-MAX($F165,([1]Arbejdstider!$C$84/24))+($G165&lt;$F165)&lt;0,0,$G165-MAX($F165,([1]Arbejdstider!$C$84/24))+($G165&lt;$F165)))*24)-((IF(($G165-MAX($F165,([1]Arbejdstider!$D$84/24))+($G165&lt;$F165))&lt;0,0,($G165-MAX($F165,([1]Arbejdstider!$D$84/24))+($G165&lt;$F165)))))*24)</f>
        <v>6.5</v>
      </c>
      <c r="AY165" s="121">
        <f>IF(OR($F165="",$G165=""),0,((IF($G165-MAX($F165,([1]Arbejdstider!$C$85/24))+($G165&lt;$F165)&lt;0,0,$G165-MAX($F165,([1]Arbejdstider!$C$85/24))+($G165&lt;$F165)))*24)-((IF(($G165-MAX($F165,([1]Arbejdstider!$D$85/24))+($G165&lt;$F165))&lt;0,0,($G165-MAX($F165,([1]Arbejdstider!$D$85/24))+($G165&lt;$F165)))))*24)-IF(OR($AR165="",$AS165=""),0,((IF($AS165-MAX($AR165,([1]Arbejdstider!$C$85/24))+($AS165&lt;$AR165)&lt;0,0,$AS165-MAX($AR165,([1]Arbejdstider!$C$85/24))+($AS165&lt;$AR165)))*24)-((IF(($AS165-MAX($AR165,([1]Arbejdstider!$D$85/24))+($AS165&lt;$AR165))&lt;0,0,($AS165-MAX($AR165,([1]Arbejdstider!$D$85/24))+($AS165&lt;$AR165)))))*24)</f>
        <v>1.5</v>
      </c>
      <c r="AZ165" s="121">
        <f>IFERROR(CEILING(IF(E165="","",IF(OR($F165=0,$G165=0),0,($G165&lt;=$F165)*(1-([1]Arbejdstider!$C$86/24)+([1]Arbejdstider!$D$86/24))*24+(MIN(([1]Arbejdstider!$D$86/24),$G165)-MIN(([1]Arbejdstider!$D$86/24),$F165)+MAX(([1]Arbejdstider!$C$86/24),$G165)-MAX(([1]Arbejdstider!$C$86/24),$F165))*24)-IF(OR($AR165=0,$AS165=0),0,($AS165&lt;=$AR165)*(1-([1]Arbejdstider!$C$86/24)+([1]Arbejdstider!$D$86/24))*24+(MIN(([1]Arbejdstider!$D$86/24),$AS165)-MIN(([1]Arbejdstider!$D$86/24),$AR165)+MAX(([1]Arbejdstider!$C$86/24),$AS165)-MAX(([1]Arbejdstider!$C$86/24),$AR165))*24)+IF(OR($H165=0,$I165=0),0,($I165&lt;=$H165)*(1-([1]Arbejdstider!$C$86/24)+([1]Arbejdstider!$D$86/24))*24+(MIN(([1]Arbejdstider!$D$86/24),$I165)-MIN(([1]Arbejdstider!$D$86/24),$H165)+MAX(([1]Arbejdstider!$C$86/24),$G165)-MAX(([1]Arbejdstider!$C$86/24),$H165))*24)),0.5),"")</f>
        <v>0</v>
      </c>
      <c r="BA165" s="122">
        <f t="shared" si="37"/>
        <v>0</v>
      </c>
      <c r="BB165" s="122">
        <f t="shared" si="38"/>
        <v>0</v>
      </c>
      <c r="BC165" s="122">
        <f t="shared" si="39"/>
        <v>0</v>
      </c>
      <c r="BD165" s="123"/>
      <c r="BE165" s="124"/>
      <c r="BF165" s="122">
        <f t="shared" si="40"/>
        <v>0</v>
      </c>
      <c r="BG165" s="121">
        <f t="shared" si="47"/>
        <v>8</v>
      </c>
      <c r="BH165" s="121">
        <f t="shared" si="41"/>
        <v>0</v>
      </c>
      <c r="BI165" s="121">
        <f t="shared" si="42"/>
        <v>0</v>
      </c>
      <c r="BJ165" s="121">
        <f t="shared" si="43"/>
        <v>0</v>
      </c>
      <c r="BK165" s="121">
        <f t="shared" si="35"/>
        <v>0</v>
      </c>
      <c r="BL165" s="121">
        <f t="shared" si="48"/>
        <v>0</v>
      </c>
      <c r="BM165" s="121">
        <f t="shared" si="44"/>
        <v>0</v>
      </c>
      <c r="BN165" s="121"/>
      <c r="BO165" s="125"/>
      <c r="BP165" s="126">
        <f>IF(OR(F165=0,G165=0),0,IF(AND(WEEKDAY(C165,2)=5,G165&lt;F165,G165&gt;(6/24)),(G165-MAX(F165,(6/24))+(F165&gt;G165))*24-7,IF(WEEKDAY(C165,2)=6,(G165-MAX(F165,(6/24))+(F165&gt;G165))*24,IF(WEEKDAY(C165,2)=7,IF(F165&gt;G165,([1]Arbejdstider!H$87-F165)*24,IF(F165&lt;G165,(G165-F165)*24)),0))))</f>
        <v>8</v>
      </c>
      <c r="BQ165" s="126">
        <f>IF(OR(H165=0,I165=0),0,IF(AND(WEEKDAY(C165,2)=5,I165&lt;H165,I165&gt;(6/24)),(I165-MAX(H165,(6/24))+(H165&gt;I165))*24-7,IF(WEEKDAY(C165,2)=6,(I165-MAX(H165,(6/24))+(H165&gt;I165))*24,IF(WEEKDAY(C165,2)=7,IF(H165&gt;I165,([1]Arbejdstider!H$87-H165)*24,IF(H165&lt;I165,(I165-H165)*24)),""))))</f>
        <v>0</v>
      </c>
      <c r="BR165" s="126"/>
      <c r="BS165" s="126"/>
      <c r="BT165" s="127"/>
      <c r="BU165" s="128">
        <f t="shared" si="45"/>
        <v>0</v>
      </c>
      <c r="BV165" s="129" t="str">
        <f t="shared" si="46"/>
        <v>Lørdag</v>
      </c>
      <c r="CF165" s="131"/>
      <c r="CG165" s="131"/>
      <c r="CP165" s="132"/>
    </row>
    <row r="166" spans="2:94" s="130" customFormat="1" x14ac:dyDescent="0.2">
      <c r="B166" s="106"/>
      <c r="C166" s="107">
        <f t="shared" si="49"/>
        <v>43597</v>
      </c>
      <c r="D166" s="107" t="str">
        <f t="shared" si="50"/>
        <v>Søndag</v>
      </c>
      <c r="E166" s="108" t="s">
        <v>52</v>
      </c>
      <c r="F166" s="109">
        <f>IF(OR(E166=""),"",VLOOKUP(E166,[1]Arbejdstider!$B$4:$AE$78,2,))</f>
        <v>0.29166666666666669</v>
      </c>
      <c r="G166" s="109">
        <f>IF(OR(E166=""),"",VLOOKUP(E166,[1]Arbejdstider!$B$4:$AE$78,3,))</f>
        <v>0.63541666666666663</v>
      </c>
      <c r="H166" s="109">
        <f>IF(OR(E166=""),"",VLOOKUP(E166,[1]Arbejdstider!$B$4:$AE$78,4,))</f>
        <v>0</v>
      </c>
      <c r="I166" s="109">
        <f>IF(OR(E166=""),"",VLOOKUP(E166,[1]Arbejdstider!$B$4:$AE$78,5,))</f>
        <v>0</v>
      </c>
      <c r="J166" s="110">
        <f>IF(OR(E166=""),"",VLOOKUP(E166,[1]Arbejdstider!$B$4:$AE$78,6,))</f>
        <v>0</v>
      </c>
      <c r="K166" s="110">
        <f>IF(OR(E166=""),"",VLOOKUP(E166,[1]Arbejdstider!$B$4:$AE$78,7,))</f>
        <v>0</v>
      </c>
      <c r="L166" s="111">
        <f>IF(OR(E166=""),"",VLOOKUP(E166,[1]Arbejdstider!$B$3:$AE$78,10,))</f>
        <v>0</v>
      </c>
      <c r="M166" s="111">
        <f>IF(OR(E166=""),"",VLOOKUP(E166,[1]Arbejdstider!$B$4:$AE$78,11,))</f>
        <v>0</v>
      </c>
      <c r="N166" s="109">
        <f>IF(OR(E166=""),"",VLOOKUP(E166,[1]Arbejdstider!$B$4:$AE$78,14,))</f>
        <v>0</v>
      </c>
      <c r="O166" s="109">
        <f>IF(OR(E166=""),"",VLOOKUP(E166,[1]Arbejdstider!$B$4:$AE$78,15,))</f>
        <v>0</v>
      </c>
      <c r="P166" s="109">
        <f>IF(OR(E166=""),"",VLOOKUP(E166,[1]Arbejdstider!$B$4:$AE$78,12,))</f>
        <v>0</v>
      </c>
      <c r="Q166" s="109">
        <f>IF(OR(E166=""),"",VLOOKUP(E166,[1]Arbejdstider!$B$4:$AE$78,13,))</f>
        <v>0</v>
      </c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>
        <f>IF(OR(E166=""),"",VLOOKUP(E166,[1]Arbejdstider!$B$4:$AE$78,16,))</f>
        <v>0</v>
      </c>
      <c r="AC166" s="112">
        <f>IF(OR(E166=""),"",VLOOKUP(E166,[1]Arbejdstider!$B$4:$AE$78,17,))</f>
        <v>0</v>
      </c>
      <c r="AD166" s="112">
        <f>IF(OR(E166=""),"",VLOOKUP(E166,[1]Arbejdstider!$B$4:$AE$78,18,))</f>
        <v>0</v>
      </c>
      <c r="AE166" s="112">
        <f>IF(OR(E166=""),"",VLOOKUP(E166,[1]Arbejdstider!$B$4:$AE$78,19,))</f>
        <v>0</v>
      </c>
      <c r="AF166" s="113">
        <f>IF(OR(E166=""),"",VLOOKUP(E166,[1]Arbejdstider!$B$4:$AE$78,20,))</f>
        <v>1</v>
      </c>
      <c r="AG166" s="109">
        <f>IF(OR(E166=""),"",VLOOKUP(E166,[1]Arbejdstider!$B$4:$AE$78,21,))</f>
        <v>0.29166666666666669</v>
      </c>
      <c r="AH166" s="109">
        <f>IF(OR(E166=""),"",VLOOKUP(E166,[1]Arbejdstider!$B$4:$AE$78,22,))</f>
        <v>0.63541666666666663</v>
      </c>
      <c r="AI166" s="109">
        <f>IF(OR(E166=""),"",VLOOKUP(E166,[1]Arbejdstider!$B$4:$AE$78,23,))</f>
        <v>1</v>
      </c>
      <c r="AJ166" s="114">
        <f>IF(OR(E166=""),"",VLOOKUP(E166,[1]Arbejdstider!$B$4:$AE$78,20,))</f>
        <v>1</v>
      </c>
      <c r="AK166" s="110">
        <f>IF(OR(E166=""),"",VLOOKUP(E166,[1]Arbejdstider!$B$4:$AE$78,21,))</f>
        <v>0.29166666666666669</v>
      </c>
      <c r="AL166" s="115"/>
      <c r="AM166" s="115"/>
      <c r="AN166" s="115"/>
      <c r="AO166" s="115"/>
      <c r="AP166" s="115"/>
      <c r="AQ166" s="115"/>
      <c r="AR166" s="116"/>
      <c r="AS166" s="117"/>
      <c r="AT166" s="118">
        <f>IF(OR(E166=""),"",VLOOKUP(E166,[1]Arbejdstider!$B$4:$AE$78,24,))</f>
        <v>0.29166666666666674</v>
      </c>
      <c r="AU166" s="113">
        <f>IF(OR(E166=""),"",VLOOKUP(E166,[1]Arbejdstider!$B$4:$AE$78,22,))</f>
        <v>0.63541666666666663</v>
      </c>
      <c r="AV166" s="113">
        <f>IF(OR(E166=""),"",VLOOKUP(E166,[1]Arbejdstider!$B$4:$AE$78,23,))</f>
        <v>1</v>
      </c>
      <c r="AW166" s="119">
        <f t="shared" si="36"/>
        <v>0.34375</v>
      </c>
      <c r="AX166" s="120">
        <f>IF(OR($F166="",$G166=""),0,((IF($G166-MAX($F166,([1]Arbejdstider!$C$84/24))+($G166&lt;$F166)&lt;0,0,$G166-MAX($F166,([1]Arbejdstider!$C$84/24))+($G166&lt;$F166)))*24)-((IF(($G166-MAX($F166,([1]Arbejdstider!$D$84/24))+($G166&lt;$F166))&lt;0,0,($G166-MAX($F166,([1]Arbejdstider!$D$84/24))+($G166&lt;$F166)))))*24)</f>
        <v>8.2499999999999982</v>
      </c>
      <c r="AY166" s="121">
        <f>IF(OR($F166="",$G166=""),0,((IF($G166-MAX($F166,([1]Arbejdstider!$C$85/24))+($G166&lt;$F166)&lt;0,0,$G166-MAX($F166,([1]Arbejdstider!$C$85/24))+($G166&lt;$F166)))*24)-((IF(($G166-MAX($F166,([1]Arbejdstider!$D$85/24))+($G166&lt;$F166))&lt;0,0,($G166-MAX($F166,([1]Arbejdstider!$D$85/24))+($G166&lt;$F166)))))*24)-IF(OR($AR166="",$AS166=""),0,((IF($AS166-MAX($AR166,([1]Arbejdstider!$C$85/24))+($AS166&lt;$AR166)&lt;0,0,$AS166-MAX($AR166,([1]Arbejdstider!$C$85/24))+($AS166&lt;$AR166)))*24)-((IF(($AS166-MAX($AR166,([1]Arbejdstider!$D$85/24))+($AS166&lt;$AR166))&lt;0,0,($AS166-MAX($AR166,([1]Arbejdstider!$D$85/24))+($AS166&lt;$AR166)))))*24)</f>
        <v>0</v>
      </c>
      <c r="AZ166" s="121">
        <f>IFERROR(CEILING(IF(E166="","",IF(OR($F166=0,$G166=0),0,($G166&lt;=$F166)*(1-([1]Arbejdstider!$C$86/24)+([1]Arbejdstider!$D$86/24))*24+(MIN(([1]Arbejdstider!$D$86/24),$G166)-MIN(([1]Arbejdstider!$D$86/24),$F166)+MAX(([1]Arbejdstider!$C$86/24),$G166)-MAX(([1]Arbejdstider!$C$86/24),$F166))*24)-IF(OR($AR166=0,$AS166=0),0,($AS166&lt;=$AR166)*(1-([1]Arbejdstider!$C$86/24)+([1]Arbejdstider!$D$86/24))*24+(MIN(([1]Arbejdstider!$D$86/24),$AS166)-MIN(([1]Arbejdstider!$D$86/24),$AR166)+MAX(([1]Arbejdstider!$C$86/24),$AS166)-MAX(([1]Arbejdstider!$C$86/24),$AR166))*24)+IF(OR($H166=0,$I166=0),0,($I166&lt;=$H166)*(1-([1]Arbejdstider!$C$86/24)+([1]Arbejdstider!$D$86/24))*24+(MIN(([1]Arbejdstider!$D$86/24),$I166)-MIN(([1]Arbejdstider!$D$86/24),$H166)+MAX(([1]Arbejdstider!$C$86/24),$G166)-MAX(([1]Arbejdstider!$C$86/24),$H166))*24)),0.5),"")</f>
        <v>0</v>
      </c>
      <c r="BA166" s="122">
        <f t="shared" si="37"/>
        <v>0</v>
      </c>
      <c r="BB166" s="122">
        <f t="shared" si="38"/>
        <v>0</v>
      </c>
      <c r="BC166" s="122">
        <f t="shared" si="39"/>
        <v>0</v>
      </c>
      <c r="BD166" s="123"/>
      <c r="BE166" s="124"/>
      <c r="BF166" s="122">
        <f t="shared" si="40"/>
        <v>0</v>
      </c>
      <c r="BG166" s="121">
        <f t="shared" si="47"/>
        <v>8.5</v>
      </c>
      <c r="BH166" s="121">
        <f t="shared" si="41"/>
        <v>0</v>
      </c>
      <c r="BI166" s="121">
        <f t="shared" si="42"/>
        <v>0</v>
      </c>
      <c r="BJ166" s="121">
        <f t="shared" si="43"/>
        <v>0</v>
      </c>
      <c r="BK166" s="121">
        <f t="shared" si="35"/>
        <v>0</v>
      </c>
      <c r="BL166" s="121">
        <f t="shared" si="48"/>
        <v>0</v>
      </c>
      <c r="BM166" s="121">
        <f t="shared" si="44"/>
        <v>0</v>
      </c>
      <c r="BN166" s="121"/>
      <c r="BO166" s="125"/>
      <c r="BP166" s="126">
        <f>IF(OR(F166=0,G166=0),0,IF(AND(WEEKDAY(C166,2)=5,G166&lt;F166,G166&gt;(6/24)),(G166-MAX(F166,(6/24))+(F166&gt;G166))*24-7,IF(WEEKDAY(C166,2)=6,(G166-MAX(F166,(6/24))+(F166&gt;G166))*24,IF(WEEKDAY(C166,2)=7,IF(F166&gt;G166,([1]Arbejdstider!H$87-F166)*24,IF(F166&lt;G166,(G166-F166)*24)),0))))</f>
        <v>8.2499999999999982</v>
      </c>
      <c r="BQ166" s="126">
        <f>IF(OR(H166=0,I166=0),0,IF(AND(WEEKDAY(C166,2)=5,I166&lt;H166,I166&gt;(6/24)),(I166-MAX(H166,(6/24))+(H166&gt;I166))*24-7,IF(WEEKDAY(C166,2)=6,(I166-MAX(H166,(6/24))+(H166&gt;I166))*24,IF(WEEKDAY(C166,2)=7,IF(H166&gt;I166,([1]Arbejdstider!H$87-H166)*24,IF(H166&lt;I166,(I166-H166)*24)),""))))</f>
        <v>0</v>
      </c>
      <c r="BR166" s="126"/>
      <c r="BS166" s="126"/>
      <c r="BT166" s="127"/>
      <c r="BU166" s="128">
        <f t="shared" si="45"/>
        <v>0</v>
      </c>
      <c r="BV166" s="129" t="str">
        <f t="shared" si="46"/>
        <v>Søndag</v>
      </c>
      <c r="CF166" s="131"/>
      <c r="CG166" s="131"/>
      <c r="CP166" s="132"/>
    </row>
    <row r="167" spans="2:94" s="130" customFormat="1" x14ac:dyDescent="0.2">
      <c r="B167" s="106"/>
      <c r="C167" s="107">
        <f t="shared" si="49"/>
        <v>43598</v>
      </c>
      <c r="D167" s="107" t="str">
        <f t="shared" si="50"/>
        <v>Mandag</v>
      </c>
      <c r="E167" s="108" t="s">
        <v>52</v>
      </c>
      <c r="F167" s="109">
        <f>IF(OR(E167=""),"",VLOOKUP(E167,[1]Arbejdstider!$B$4:$AE$78,2,))</f>
        <v>0.29166666666666669</v>
      </c>
      <c r="G167" s="109">
        <f>IF(OR(E167=""),"",VLOOKUP(E167,[1]Arbejdstider!$B$4:$AE$78,3,))</f>
        <v>0.63541666666666663</v>
      </c>
      <c r="H167" s="109">
        <f>IF(OR(E167=""),"",VLOOKUP(E167,[1]Arbejdstider!$B$4:$AE$78,4,))</f>
        <v>0</v>
      </c>
      <c r="I167" s="109">
        <f>IF(OR(E167=""),"",VLOOKUP(E167,[1]Arbejdstider!$B$4:$AE$78,5,))</f>
        <v>0</v>
      </c>
      <c r="J167" s="110">
        <f>IF(OR(E167=""),"",VLOOKUP(E167,[1]Arbejdstider!$B$4:$AE$78,6,))</f>
        <v>0</v>
      </c>
      <c r="K167" s="110">
        <f>IF(OR(E167=""),"",VLOOKUP(E167,[1]Arbejdstider!$B$4:$AE$78,7,))</f>
        <v>0</v>
      </c>
      <c r="L167" s="111">
        <f>IF(OR(E167=""),"",VLOOKUP(E167,[1]Arbejdstider!$B$3:$AE$78,10,))</f>
        <v>0</v>
      </c>
      <c r="M167" s="111">
        <f>IF(OR(E167=""),"",VLOOKUP(E167,[1]Arbejdstider!$B$4:$AE$78,11,))</f>
        <v>0</v>
      </c>
      <c r="N167" s="109">
        <f>IF(OR(E167=""),"",VLOOKUP(E167,[1]Arbejdstider!$B$4:$AE$78,14,))</f>
        <v>0</v>
      </c>
      <c r="O167" s="109">
        <f>IF(OR(E167=""),"",VLOOKUP(E167,[1]Arbejdstider!$B$4:$AE$78,15,))</f>
        <v>0</v>
      </c>
      <c r="P167" s="109">
        <f>IF(OR(E167=""),"",VLOOKUP(E167,[1]Arbejdstider!$B$4:$AE$78,12,))</f>
        <v>0</v>
      </c>
      <c r="Q167" s="109">
        <f>IF(OR(E167=""),"",VLOOKUP(E167,[1]Arbejdstider!$B$4:$AE$78,13,))</f>
        <v>0</v>
      </c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>
        <f>IF(OR(E167=""),"",VLOOKUP(E167,[1]Arbejdstider!$B$4:$AE$78,16,))</f>
        <v>0</v>
      </c>
      <c r="AC167" s="112">
        <f>IF(OR(E167=""),"",VLOOKUP(E167,[1]Arbejdstider!$B$4:$AE$78,17,))</f>
        <v>0</v>
      </c>
      <c r="AD167" s="112">
        <f>IF(OR(E167=""),"",VLOOKUP(E167,[1]Arbejdstider!$B$4:$AE$78,18,))</f>
        <v>0</v>
      </c>
      <c r="AE167" s="112">
        <f>IF(OR(E167=""),"",VLOOKUP(E167,[1]Arbejdstider!$B$4:$AE$78,19,))</f>
        <v>0</v>
      </c>
      <c r="AF167" s="113">
        <f>IF(OR(E167=""),"",VLOOKUP(E167,[1]Arbejdstider!$B$4:$AE$78,20,))</f>
        <v>1</v>
      </c>
      <c r="AG167" s="109">
        <f>IF(OR(E167=""),"",VLOOKUP(E167,[1]Arbejdstider!$B$4:$AE$78,21,))</f>
        <v>0.29166666666666669</v>
      </c>
      <c r="AH167" s="109">
        <f>IF(OR(E167=""),"",VLOOKUP(E167,[1]Arbejdstider!$B$4:$AE$78,22,))</f>
        <v>0.63541666666666663</v>
      </c>
      <c r="AI167" s="109">
        <f>IF(OR(E167=""),"",VLOOKUP(E167,[1]Arbejdstider!$B$4:$AE$78,23,))</f>
        <v>1</v>
      </c>
      <c r="AJ167" s="114">
        <f>IF(OR(E167=""),"",VLOOKUP(E167,[1]Arbejdstider!$B$4:$AE$78,20,))</f>
        <v>1</v>
      </c>
      <c r="AK167" s="110">
        <f>IF(OR(E167=""),"",VLOOKUP(E167,[1]Arbejdstider!$B$4:$AE$78,21,))</f>
        <v>0.29166666666666669</v>
      </c>
      <c r="AL167" s="115"/>
      <c r="AM167" s="115"/>
      <c r="AN167" s="115"/>
      <c r="AO167" s="115"/>
      <c r="AP167" s="115"/>
      <c r="AQ167" s="115"/>
      <c r="AR167" s="116"/>
      <c r="AS167" s="117"/>
      <c r="AT167" s="118">
        <f>IF(OR(E167=""),"",VLOOKUP(E167,[1]Arbejdstider!$B$4:$AE$78,24,))</f>
        <v>0.29166666666666674</v>
      </c>
      <c r="AU167" s="113">
        <f>IF(OR(E167=""),"",VLOOKUP(E167,[1]Arbejdstider!$B$4:$AE$78,22,))</f>
        <v>0.63541666666666663</v>
      </c>
      <c r="AV167" s="113">
        <f>IF(OR(E167=""),"",VLOOKUP(E167,[1]Arbejdstider!$B$4:$AE$78,23,))</f>
        <v>1</v>
      </c>
      <c r="AW167" s="119">
        <f t="shared" si="36"/>
        <v>0.34375</v>
      </c>
      <c r="AX167" s="120">
        <f>IF(OR($F167="",$G167=""),0,((IF($G167-MAX($F167,([1]Arbejdstider!$C$84/24))+($G167&lt;$F167)&lt;0,0,$G167-MAX($F167,([1]Arbejdstider!$C$84/24))+($G167&lt;$F167)))*24)-((IF(($G167-MAX($F167,([1]Arbejdstider!$D$84/24))+($G167&lt;$F167))&lt;0,0,($G167-MAX($F167,([1]Arbejdstider!$D$84/24))+($G167&lt;$F167)))))*24)</f>
        <v>8.2499999999999982</v>
      </c>
      <c r="AY167" s="121">
        <f>IF(OR($F167="",$G167=""),0,((IF($G167-MAX($F167,([1]Arbejdstider!$C$85/24))+($G167&lt;$F167)&lt;0,0,$G167-MAX($F167,([1]Arbejdstider!$C$85/24))+($G167&lt;$F167)))*24)-((IF(($G167-MAX($F167,([1]Arbejdstider!$D$85/24))+($G167&lt;$F167))&lt;0,0,($G167-MAX($F167,([1]Arbejdstider!$D$85/24))+($G167&lt;$F167)))))*24)-IF(OR($AR167="",$AS167=""),0,((IF($AS167-MAX($AR167,([1]Arbejdstider!$C$85/24))+($AS167&lt;$AR167)&lt;0,0,$AS167-MAX($AR167,([1]Arbejdstider!$C$85/24))+($AS167&lt;$AR167)))*24)-((IF(($AS167-MAX($AR167,([1]Arbejdstider!$D$85/24))+($AS167&lt;$AR167))&lt;0,0,($AS167-MAX($AR167,([1]Arbejdstider!$D$85/24))+($AS167&lt;$AR167)))))*24)</f>
        <v>0</v>
      </c>
      <c r="AZ167" s="121">
        <f>IFERROR(CEILING(IF(E167="","",IF(OR($F167=0,$G167=0),0,($G167&lt;=$F167)*(1-([1]Arbejdstider!$C$86/24)+([1]Arbejdstider!$D$86/24))*24+(MIN(([1]Arbejdstider!$D$86/24),$G167)-MIN(([1]Arbejdstider!$D$86/24),$F167)+MAX(([1]Arbejdstider!$C$86/24),$G167)-MAX(([1]Arbejdstider!$C$86/24),$F167))*24)-IF(OR($AR167=0,$AS167=0),0,($AS167&lt;=$AR167)*(1-([1]Arbejdstider!$C$86/24)+([1]Arbejdstider!$D$86/24))*24+(MIN(([1]Arbejdstider!$D$86/24),$AS167)-MIN(([1]Arbejdstider!$D$86/24),$AR167)+MAX(([1]Arbejdstider!$C$86/24),$AS167)-MAX(([1]Arbejdstider!$C$86/24),$AR167))*24)+IF(OR($H167=0,$I167=0),0,($I167&lt;=$H167)*(1-([1]Arbejdstider!$C$86/24)+([1]Arbejdstider!$D$86/24))*24+(MIN(([1]Arbejdstider!$D$86/24),$I167)-MIN(([1]Arbejdstider!$D$86/24),$H167)+MAX(([1]Arbejdstider!$C$86/24),$G167)-MAX(([1]Arbejdstider!$C$86/24),$H167))*24)),0.5),"")</f>
        <v>0</v>
      </c>
      <c r="BA167" s="122">
        <f t="shared" si="37"/>
        <v>0</v>
      </c>
      <c r="BB167" s="122">
        <f t="shared" si="38"/>
        <v>0</v>
      </c>
      <c r="BC167" s="122">
        <f t="shared" si="39"/>
        <v>0</v>
      </c>
      <c r="BD167" s="123"/>
      <c r="BE167" s="124"/>
      <c r="BF167" s="122">
        <f t="shared" si="40"/>
        <v>0</v>
      </c>
      <c r="BG167" s="121">
        <f t="shared" si="47"/>
        <v>0</v>
      </c>
      <c r="BH167" s="121">
        <f t="shared" si="41"/>
        <v>0</v>
      </c>
      <c r="BI167" s="121">
        <f t="shared" si="42"/>
        <v>0</v>
      </c>
      <c r="BJ167" s="121">
        <f t="shared" si="43"/>
        <v>0</v>
      </c>
      <c r="BK167" s="121">
        <f t="shared" si="35"/>
        <v>0</v>
      </c>
      <c r="BL167" s="121">
        <f t="shared" si="48"/>
        <v>0</v>
      </c>
      <c r="BM167" s="121">
        <f t="shared" si="44"/>
        <v>0</v>
      </c>
      <c r="BN167" s="121"/>
      <c r="BO167" s="125">
        <f>SUM(AW161:AW167)</f>
        <v>1.6624999999999999</v>
      </c>
      <c r="BP167" s="126">
        <f>IF(OR(F167=0,G167=0),0,IF(AND(WEEKDAY(C167,2)=5,G167&lt;F167,G167&gt;(6/24)),(G167-MAX(F167,(6/24))+(F167&gt;G167))*24-7,IF(WEEKDAY(C167,2)=6,(G167-MAX(F167,(6/24))+(F167&gt;G167))*24,IF(WEEKDAY(C167,2)=7,IF(F167&gt;G167,([1]Arbejdstider!H$87-F167)*24,IF(F167&lt;G167,(G167-F167)*24)),0))))</f>
        <v>0</v>
      </c>
      <c r="BQ167" s="126">
        <f>IF(OR(H167=0,I167=0),0,IF(AND(WEEKDAY(C167,2)=5,I167&lt;H167,I167&gt;(6/24)),(I167-MAX(H167,(6/24))+(H167&gt;I167))*24-7,IF(WEEKDAY(C167,2)=6,(I167-MAX(H167,(6/24))+(H167&gt;I167))*24,IF(WEEKDAY(C167,2)=7,IF(H167&gt;I167,([1]Arbejdstider!H$87-H167)*24,IF(H167&lt;I167,(I167-H167)*24)),""))))</f>
        <v>0</v>
      </c>
      <c r="BR167" s="126"/>
      <c r="BS167" s="126"/>
      <c r="BT167" s="127"/>
      <c r="BU167" s="128">
        <f t="shared" si="45"/>
        <v>0</v>
      </c>
      <c r="BV167" s="129" t="str">
        <f t="shared" si="46"/>
        <v>Mandag</v>
      </c>
      <c r="CF167" s="131"/>
      <c r="CG167" s="131"/>
      <c r="CP167" s="132"/>
    </row>
    <row r="168" spans="2:94" s="130" customFormat="1" x14ac:dyDescent="0.2">
      <c r="B168" s="106">
        <f>B161+1</f>
        <v>20</v>
      </c>
      <c r="C168" s="107">
        <f t="shared" si="49"/>
        <v>43599</v>
      </c>
      <c r="D168" s="107" t="str">
        <f t="shared" si="50"/>
        <v>Tirsdag</v>
      </c>
      <c r="E168" s="108" t="s">
        <v>46</v>
      </c>
      <c r="F168" s="109">
        <f>IF(OR(E168=""),"",VLOOKUP(E168,[1]Arbejdstider!$B$4:$AE$78,2,))</f>
        <v>0</v>
      </c>
      <c r="G168" s="109">
        <f>IF(OR(E168=""),"",VLOOKUP(E168,[1]Arbejdstider!$B$4:$AE$78,3,))</f>
        <v>0</v>
      </c>
      <c r="H168" s="109">
        <f>IF(OR(E168=""),"",VLOOKUP(E168,[1]Arbejdstider!$B$4:$AE$78,4,))</f>
        <v>0</v>
      </c>
      <c r="I168" s="109">
        <f>IF(OR(E168=""),"",VLOOKUP(E168,[1]Arbejdstider!$B$4:$AE$78,5,))</f>
        <v>0</v>
      </c>
      <c r="J168" s="110">
        <f>IF(OR(E168=""),"",VLOOKUP(E168,[1]Arbejdstider!$B$4:$AE$78,6,))</f>
        <v>0</v>
      </c>
      <c r="K168" s="110">
        <f>IF(OR(E168=""),"",VLOOKUP(E168,[1]Arbejdstider!$B$4:$AE$78,7,))</f>
        <v>0</v>
      </c>
      <c r="L168" s="111">
        <f>IF(OR(E168=""),"",VLOOKUP(E168,[1]Arbejdstider!$B$3:$AE$78,10,))</f>
        <v>0</v>
      </c>
      <c r="M168" s="111">
        <f>IF(OR(E168=""),"",VLOOKUP(E168,[1]Arbejdstider!$B$4:$AE$78,11,))</f>
        <v>0</v>
      </c>
      <c r="N168" s="109">
        <f>IF(OR(E168=""),"",VLOOKUP(E168,[1]Arbejdstider!$B$4:$AE$78,14,))</f>
        <v>0</v>
      </c>
      <c r="O168" s="109">
        <f>IF(OR(E168=""),"",VLOOKUP(E168,[1]Arbejdstider!$B$4:$AE$78,15,))</f>
        <v>0</v>
      </c>
      <c r="P168" s="109">
        <f>IF(OR(E168=""),"",VLOOKUP(E168,[1]Arbejdstider!$B$4:$AE$78,12,))</f>
        <v>0</v>
      </c>
      <c r="Q168" s="109">
        <f>IF(OR(E168=""),"",VLOOKUP(E168,[1]Arbejdstider!$B$4:$AE$78,13,))</f>
        <v>0</v>
      </c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>
        <f>IF(OR(E168=""),"",VLOOKUP(E168,[1]Arbejdstider!$B$4:$AE$78,16,))</f>
        <v>0</v>
      </c>
      <c r="AC168" s="112">
        <f>IF(OR(E168=""),"",VLOOKUP(E168,[1]Arbejdstider!$B$4:$AE$78,17,))</f>
        <v>0</v>
      </c>
      <c r="AD168" s="112">
        <f>IF(OR(E168=""),"",VLOOKUP(E168,[1]Arbejdstider!$B$4:$AE$78,18,))</f>
        <v>0</v>
      </c>
      <c r="AE168" s="112">
        <f>IF(OR(E168=""),"",VLOOKUP(E168,[1]Arbejdstider!$B$4:$AE$78,19,))</f>
        <v>0</v>
      </c>
      <c r="AF168" s="113">
        <f>IF(OR(E168=""),"",VLOOKUP(E168,[1]Arbejdstider!$B$4:$AE$78,20,))</f>
        <v>1</v>
      </c>
      <c r="AG168" s="109">
        <f>IF(OR(E168=""),"",VLOOKUP(E168,[1]Arbejdstider!$B$4:$AE$78,21,))</f>
        <v>1</v>
      </c>
      <c r="AH168" s="109">
        <f>IF(OR(E168=""),"",VLOOKUP(E168,[1]Arbejdstider!$B$4:$AE$78,22,))</f>
        <v>0</v>
      </c>
      <c r="AI168" s="109">
        <f>IF(OR(E168=""),"",VLOOKUP(E168,[1]Arbejdstider!$B$4:$AE$78,23,))</f>
        <v>0</v>
      </c>
      <c r="AJ168" s="114">
        <f>IF(OR(E168=""),"",VLOOKUP(E168,[1]Arbejdstider!$B$4:$AE$78,20,))</f>
        <v>1</v>
      </c>
      <c r="AK168" s="110">
        <f>IF(OR(E168=""),"",VLOOKUP(E168,[1]Arbejdstider!$B$4:$AE$78,21,))</f>
        <v>1</v>
      </c>
      <c r="AL168" s="115"/>
      <c r="AM168" s="115"/>
      <c r="AN168" s="115"/>
      <c r="AO168" s="115"/>
      <c r="AP168" s="115"/>
      <c r="AQ168" s="115"/>
      <c r="AR168" s="116"/>
      <c r="AS168" s="117"/>
      <c r="AT168" s="118">
        <f>IF(OR(E168=""),"",VLOOKUP(E168,[1]Arbejdstider!$B$4:$AE$78,24,))</f>
        <v>0</v>
      </c>
      <c r="AU168" s="113">
        <f>IF(OR(E168=""),"",VLOOKUP(E168,[1]Arbejdstider!$B$4:$AE$78,22,))</f>
        <v>0</v>
      </c>
      <c r="AV168" s="113">
        <f>IF(OR(E168=""),"",VLOOKUP(E168,[1]Arbejdstider!$B$4:$AE$78,23,))</f>
        <v>0</v>
      </c>
      <c r="AW168" s="119">
        <f t="shared" si="36"/>
        <v>0</v>
      </c>
      <c r="AX168" s="120">
        <f>IF(OR($F168="",$G168=""),0,((IF($G168-MAX($F168,([1]Arbejdstider!$C$84/24))+($G168&lt;$F168)&lt;0,0,$G168-MAX($F168,([1]Arbejdstider!$C$84/24))+($G168&lt;$F168)))*24)-((IF(($G168-MAX($F168,([1]Arbejdstider!$D$84/24))+($G168&lt;$F168))&lt;0,0,($G168-MAX($F168,([1]Arbejdstider!$D$84/24))+($G168&lt;$F168)))))*24)</f>
        <v>0</v>
      </c>
      <c r="AY168" s="121">
        <f>IF(OR($F168="",$G168=""),0,((IF($G168-MAX($F168,([1]Arbejdstider!$C$85/24))+($G168&lt;$F168)&lt;0,0,$G168-MAX($F168,([1]Arbejdstider!$C$85/24))+($G168&lt;$F168)))*24)-((IF(($G168-MAX($F168,([1]Arbejdstider!$D$85/24))+($G168&lt;$F168))&lt;0,0,($G168-MAX($F168,([1]Arbejdstider!$D$85/24))+($G168&lt;$F168)))))*24)-IF(OR($AR168="",$AS168=""),0,((IF($AS168-MAX($AR168,([1]Arbejdstider!$C$85/24))+($AS168&lt;$AR168)&lt;0,0,$AS168-MAX($AR168,([1]Arbejdstider!$C$85/24))+($AS168&lt;$AR168)))*24)-((IF(($AS168-MAX($AR168,([1]Arbejdstider!$D$85/24))+($AS168&lt;$AR168))&lt;0,0,($AS168-MAX($AR168,([1]Arbejdstider!$D$85/24))+($AS168&lt;$AR168)))))*24)</f>
        <v>0</v>
      </c>
      <c r="AZ168" s="121">
        <f>IFERROR(CEILING(IF(E168="","",IF(OR($F168=0,$G168=0),0,($G168&lt;=$F168)*(1-([1]Arbejdstider!$C$86/24)+([1]Arbejdstider!$D$86/24))*24+(MIN(([1]Arbejdstider!$D$86/24),$G168)-MIN(([1]Arbejdstider!$D$86/24),$F168)+MAX(([1]Arbejdstider!$C$86/24),$G168)-MAX(([1]Arbejdstider!$C$86/24),$F168))*24)-IF(OR($AR168=0,$AS168=0),0,($AS168&lt;=$AR168)*(1-([1]Arbejdstider!$C$86/24)+([1]Arbejdstider!$D$86/24))*24+(MIN(([1]Arbejdstider!$D$86/24),$AS168)-MIN(([1]Arbejdstider!$D$86/24),$AR168)+MAX(([1]Arbejdstider!$C$86/24),$AS168)-MAX(([1]Arbejdstider!$C$86/24),$AR168))*24)+IF(OR($H168=0,$I168=0),0,($I168&lt;=$H168)*(1-([1]Arbejdstider!$C$86/24)+([1]Arbejdstider!$D$86/24))*24+(MIN(([1]Arbejdstider!$D$86/24),$I168)-MIN(([1]Arbejdstider!$D$86/24),$H168)+MAX(([1]Arbejdstider!$C$86/24),$G168)-MAX(([1]Arbejdstider!$C$86/24),$H168))*24)),0.5),"")</f>
        <v>0</v>
      </c>
      <c r="BA168" s="122">
        <f t="shared" si="37"/>
        <v>0</v>
      </c>
      <c r="BB168" s="122">
        <f t="shared" si="38"/>
        <v>0</v>
      </c>
      <c r="BC168" s="122">
        <f t="shared" si="39"/>
        <v>0</v>
      </c>
      <c r="BD168" s="123"/>
      <c r="BE168" s="124"/>
      <c r="BF168" s="122">
        <f t="shared" si="40"/>
        <v>0</v>
      </c>
      <c r="BG168" s="121">
        <f t="shared" si="47"/>
        <v>0</v>
      </c>
      <c r="BH168" s="121">
        <f t="shared" si="41"/>
        <v>0</v>
      </c>
      <c r="BI168" s="121">
        <f t="shared" si="42"/>
        <v>0</v>
      </c>
      <c r="BJ168" s="121">
        <f t="shared" si="43"/>
        <v>0</v>
      </c>
      <c r="BK168" s="121">
        <f t="shared" ref="BK168:BK231" si="51">IF((OR(L168="",M168="")),0,IF((M168&lt;L168),((M168-L168)*24)+24,(M168-L168)*24))</f>
        <v>0</v>
      </c>
      <c r="BL168" s="121">
        <f t="shared" si="48"/>
        <v>0</v>
      </c>
      <c r="BM168" s="121">
        <f t="shared" si="44"/>
        <v>0</v>
      </c>
      <c r="BN168" s="121"/>
      <c r="BO168" s="125"/>
      <c r="BP168" s="126">
        <f>IF(OR(F168=0,G168=0),0,IF(AND(WEEKDAY(C168,2)=5,G168&lt;F168,G168&gt;(6/24)),(G168-MAX(F168,(6/24))+(F168&gt;G168))*24-7,IF(WEEKDAY(C168,2)=6,(G168-MAX(F168,(6/24))+(F168&gt;G168))*24,IF(WEEKDAY(C168,2)=7,IF(F168&gt;G168,([1]Arbejdstider!H$87-F168)*24,IF(F168&lt;G168,(G168-F168)*24)),0))))</f>
        <v>0</v>
      </c>
      <c r="BQ168" s="126">
        <f>IF(OR(H168=0,I168=0),0,IF(AND(WEEKDAY(C168,2)=5,I168&lt;H168,I168&gt;(6/24)),(I168-MAX(H168,(6/24))+(H168&gt;I168))*24-7,IF(WEEKDAY(C168,2)=6,(I168-MAX(H168,(6/24))+(H168&gt;I168))*24,IF(WEEKDAY(C168,2)=7,IF(H168&gt;I168,([1]Arbejdstider!H$87-H168)*24,IF(H168&lt;I168,(I168-H168)*24)),""))))</f>
        <v>0</v>
      </c>
      <c r="BR168" s="126"/>
      <c r="BS168" s="126"/>
      <c r="BT168" s="127"/>
      <c r="BU168" s="128">
        <f t="shared" si="45"/>
        <v>20</v>
      </c>
      <c r="BV168" s="129" t="str">
        <f t="shared" si="46"/>
        <v>Tirsdag</v>
      </c>
      <c r="CF168" s="131"/>
      <c r="CG168" s="131"/>
      <c r="CP168" s="132"/>
    </row>
    <row r="169" spans="2:94" s="130" customFormat="1" x14ac:dyDescent="0.2">
      <c r="B169" s="106"/>
      <c r="C169" s="107">
        <f t="shared" si="49"/>
        <v>43600</v>
      </c>
      <c r="D169" s="107" t="str">
        <f t="shared" si="50"/>
        <v>Onsdag</v>
      </c>
      <c r="E169" s="108" t="s">
        <v>47</v>
      </c>
      <c r="F169" s="109">
        <f>IF(OR(E169=""),"",VLOOKUP(E169,[1]Arbejdstider!$B$4:$AE$78,2,))</f>
        <v>0</v>
      </c>
      <c r="G169" s="109">
        <f>IF(OR(E169=""),"",VLOOKUP(E169,[1]Arbejdstider!$B$4:$AE$78,3,))</f>
        <v>0</v>
      </c>
      <c r="H169" s="109">
        <f>IF(OR(E169=""),"",VLOOKUP(E169,[1]Arbejdstider!$B$4:$AE$78,4,))</f>
        <v>0.95833333333333337</v>
      </c>
      <c r="I169" s="109">
        <f>IF(OR(E169=""),"",VLOOKUP(E169,[1]Arbejdstider!$B$4:$AE$78,5,))</f>
        <v>0.30208333333333331</v>
      </c>
      <c r="J169" s="110">
        <f>IF(OR(E169=""),"",VLOOKUP(E169,[1]Arbejdstider!$B$4:$AE$78,6,))</f>
        <v>0</v>
      </c>
      <c r="K169" s="110">
        <f>IF(OR(E169=""),"",VLOOKUP(E169,[1]Arbejdstider!$B$4:$AE$78,7,))</f>
        <v>0</v>
      </c>
      <c r="L169" s="111">
        <f>IF(OR(E169=""),"",VLOOKUP(E169,[1]Arbejdstider!$B$3:$AE$78,10,))</f>
        <v>0</v>
      </c>
      <c r="M169" s="111">
        <f>IF(OR(E169=""),"",VLOOKUP(E169,[1]Arbejdstider!$B$4:$AE$78,11,))</f>
        <v>0</v>
      </c>
      <c r="N169" s="109">
        <f>IF(OR(E169=""),"",VLOOKUP(E169,[1]Arbejdstider!$B$4:$AE$78,14,))</f>
        <v>0</v>
      </c>
      <c r="O169" s="109">
        <f>IF(OR(E169=""),"",VLOOKUP(E169,[1]Arbejdstider!$B$4:$AE$78,15,))</f>
        <v>0</v>
      </c>
      <c r="P169" s="109">
        <f>IF(OR(E169=""),"",VLOOKUP(E169,[1]Arbejdstider!$B$4:$AE$78,12,))</f>
        <v>0</v>
      </c>
      <c r="Q169" s="109">
        <f>IF(OR(E169=""),"",VLOOKUP(E169,[1]Arbejdstider!$B$4:$AE$78,13,))</f>
        <v>0</v>
      </c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>
        <f>IF(OR(E169=""),"",VLOOKUP(E169,[1]Arbejdstider!$B$4:$AE$78,16,))</f>
        <v>0</v>
      </c>
      <c r="AC169" s="112">
        <f>IF(OR(E169=""),"",VLOOKUP(E169,[1]Arbejdstider!$B$4:$AE$78,17,))</f>
        <v>0</v>
      </c>
      <c r="AD169" s="112">
        <f>IF(OR(E169=""),"",VLOOKUP(E169,[1]Arbejdstider!$B$4:$AE$78,18,))</f>
        <v>0</v>
      </c>
      <c r="AE169" s="112">
        <f>IF(OR(E169=""),"",VLOOKUP(E169,[1]Arbejdstider!$B$4:$AE$78,19,))</f>
        <v>0</v>
      </c>
      <c r="AF169" s="113">
        <f>IF(OR(E169=""),"",VLOOKUP(E169,[1]Arbejdstider!$B$4:$AE$78,20,))</f>
        <v>1</v>
      </c>
      <c r="AG169" s="109">
        <f>IF(OR(E169=""),"",VLOOKUP(E169,[1]Arbejdstider!$B$4:$AE$78,21,))</f>
        <v>0.95833333333333337</v>
      </c>
      <c r="AH169" s="109">
        <f>IF(OR(E169=""),"",VLOOKUP(E169,[1]Arbejdstider!$B$4:$AE$78,22,))</f>
        <v>0</v>
      </c>
      <c r="AI169" s="109">
        <f>IF(OR(E169=""),"",VLOOKUP(E169,[1]Arbejdstider!$B$4:$AE$78,23,))</f>
        <v>0</v>
      </c>
      <c r="AJ169" s="114">
        <f>IF(OR(E169=""),"",VLOOKUP(E169,[1]Arbejdstider!$B$4:$AE$78,20,))</f>
        <v>1</v>
      </c>
      <c r="AK169" s="110">
        <f>IF(OR(E169=""),"",VLOOKUP(E169,[1]Arbejdstider!$B$4:$AE$78,21,))</f>
        <v>0.95833333333333337</v>
      </c>
      <c r="AL169" s="115"/>
      <c r="AM169" s="115"/>
      <c r="AN169" s="115"/>
      <c r="AO169" s="115"/>
      <c r="AP169" s="115"/>
      <c r="AQ169" s="115"/>
      <c r="AR169" s="116"/>
      <c r="AS169" s="117"/>
      <c r="AT169" s="118">
        <f>IF(OR(E169=""),"",VLOOKUP(E169,[1]Arbejdstider!$B$4:$AE$78,24,))</f>
        <v>0.95833333333333337</v>
      </c>
      <c r="AU169" s="113">
        <f>IF(OR(E169=""),"",VLOOKUP(E169,[1]Arbejdstider!$B$4:$AE$78,22,))</f>
        <v>0</v>
      </c>
      <c r="AV169" s="113">
        <f>IF(OR(E169=""),"",VLOOKUP(E169,[1]Arbejdstider!$B$4:$AE$78,23,))</f>
        <v>0</v>
      </c>
      <c r="AW169" s="119">
        <f>ROUND(IF((OR(F169="",G169="")),0,IF((G169&lt;F169),((G169-F169)*24)+24,(G169-F169)*24))+IF((OR(H169="",I169="")),0,IF((I169&lt;H169),((I169-H169)*24)+24,(I169-H169)*24))+IF((OR(N169="",O169="")),0,IF((O169&lt;N169),((O169-N169)*24)+24,(O169-N169)*24))-IF((OR(AL169="",AM169="")),0,IF((AM169&lt;AL169),((AM169-AL169)*24)+24,(AM169-AL169)*24))+IF((OR(AN169="",AO169="")),0,IF((AO169&lt;AN169),((AO169-AN169)*24)+24,(AO169-AN169)*24)),2)/24</f>
        <v>0.34375</v>
      </c>
      <c r="AX169" s="120">
        <f>IF(OR($F169="",$G169=""),0,((IF($G169-MAX($F169,([1]Arbejdstider!$C$84/24))+($G169&lt;$F169)&lt;0,0,$G169-MAX($F169,([1]Arbejdstider!$C$84/24))+($G169&lt;$F169)))*24)-((IF(($G169-MAX($F169,([1]Arbejdstider!$D$84/24))+($G169&lt;$F169))&lt;0,0,($G169-MAX($F169,([1]Arbejdstider!$D$84/24))+($G169&lt;$F169)))))*24)</f>
        <v>0</v>
      </c>
      <c r="AY169" s="121">
        <f>IF(OR($F169="",$G169=""),0,((IF($G169-MAX($F169,([1]Arbejdstider!$C$85/24))+($G169&lt;$F169)&lt;0,0,$G169-MAX($F169,([1]Arbejdstider!$C$85/24))+($G169&lt;$F169)))*24)-((IF(($G169-MAX($F169,([1]Arbejdstider!$D$85/24))+($G169&lt;$F169))&lt;0,0,($G169-MAX($F169,([1]Arbejdstider!$D$85/24))+($G169&lt;$F169)))))*24)-IF(OR($AR169="",$AS169=""),0,((IF($AS169-MAX($AR169,([1]Arbejdstider!$C$85/24))+($AS169&lt;$AR169)&lt;0,0,$AS169-MAX($AR169,([1]Arbejdstider!$C$85/24))+($AS169&lt;$AR169)))*24)-((IF(($AS169-MAX($AR169,([1]Arbejdstider!$D$85/24))+($AS169&lt;$AR169))&lt;0,0,($AS169-MAX($AR169,([1]Arbejdstider!$D$85/24))+($AS169&lt;$AR169)))))*24)</f>
        <v>0</v>
      </c>
      <c r="AZ169" s="121">
        <f>IFERROR(CEILING(IF(E169="","",IF(OR($F169=0,$G169=0),0,($G169&lt;=$F169)*(1-([1]Arbejdstider!$C$86/24)+([1]Arbejdstider!$D$86/24))*24+(MIN(([1]Arbejdstider!$D$86/24),$G169)-MIN(([1]Arbejdstider!$D$86/24),$F169)+MAX(([1]Arbejdstider!$C$86/24),$G169)-MAX(([1]Arbejdstider!$C$86/24),$F169))*24)-IF(OR($AR169=0,$AS169=0),0,($AS169&lt;=$AR169)*(1-([1]Arbejdstider!$C$86/24)+([1]Arbejdstider!$D$86/24))*24+(MIN(([1]Arbejdstider!$D$86/24),$AS169)-MIN(([1]Arbejdstider!$D$86/24),$AR169)+MAX(([1]Arbejdstider!$C$86/24),$AS169)-MAX(([1]Arbejdstider!$C$86/24),$AR169))*24)+IF(OR($H169=0,$I169=0),0,($I169&lt;=$H169)*(1-([1]Arbejdstider!$C$86/24)+([1]Arbejdstider!$D$86/24))*24+(MIN(([1]Arbejdstider!$D$86/24),$I169)-MIN(([1]Arbejdstider!$D$86/24),$H169)+MAX(([1]Arbejdstider!$C$86/24),$G169)-MAX(([1]Arbejdstider!$C$86/24),$H169))*24)),0.5),"")</f>
        <v>7</v>
      </c>
      <c r="BA169" s="122">
        <f t="shared" si="37"/>
        <v>0</v>
      </c>
      <c r="BB169" s="122">
        <f t="shared" si="38"/>
        <v>0</v>
      </c>
      <c r="BC169" s="122">
        <f t="shared" si="39"/>
        <v>0</v>
      </c>
      <c r="BD169" s="123"/>
      <c r="BE169" s="124"/>
      <c r="BF169" s="122">
        <f t="shared" si="40"/>
        <v>0</v>
      </c>
      <c r="BG169" s="121" t="str">
        <f t="shared" si="47"/>
        <v/>
      </c>
      <c r="BH169" s="121">
        <f t="shared" si="41"/>
        <v>0</v>
      </c>
      <c r="BI169" s="121">
        <f t="shared" si="42"/>
        <v>0</v>
      </c>
      <c r="BJ169" s="121">
        <f t="shared" si="43"/>
        <v>0</v>
      </c>
      <c r="BK169" s="121">
        <f t="shared" si="51"/>
        <v>0</v>
      </c>
      <c r="BL169" s="121">
        <f t="shared" si="48"/>
        <v>0</v>
      </c>
      <c r="BM169" s="121">
        <f t="shared" si="44"/>
        <v>0</v>
      </c>
      <c r="BN169" s="121"/>
      <c r="BO169" s="125"/>
      <c r="BP169" s="126">
        <f>IF(OR(F169=0,G169=0),0,IF(AND(WEEKDAY(C169,2)=5,G169&lt;F169,G169&gt;(6/24)),(G169-MAX(F169,(6/24))+(F169&gt;G169))*24-7,IF(WEEKDAY(C169,2)=6,(G169-MAX(F169,(6/24))+(F169&gt;G169))*24,IF(WEEKDAY(C169,2)=7,IF(F169&gt;G169,([1]Arbejdstider!H$87-F169)*24,IF(F169&lt;G169,(G169-F169)*24)),0))))</f>
        <v>0</v>
      </c>
      <c r="BQ169" s="126" t="str">
        <f>IF(OR(H169=0,I169=0),0,IF(AND(WEEKDAY(C169,2)=5,I169&lt;H169,I169&gt;(6/24)),(I169-MAX(H169,(6/24))+(H169&gt;I169))*24-7,IF(WEEKDAY(C169,2)=6,(I169-MAX(H169,(6/24))+(H169&gt;I169))*24,IF(WEEKDAY(C169,2)=7,IF(H169&gt;I169,([1]Arbejdstider!H$87-H169)*24,IF(H169&lt;I169,(I169-H169)*24)),""))))</f>
        <v/>
      </c>
      <c r="BR169" s="126"/>
      <c r="BS169" s="126"/>
      <c r="BT169" s="127"/>
      <c r="BU169" s="128">
        <f t="shared" si="45"/>
        <v>0</v>
      </c>
      <c r="BV169" s="129" t="str">
        <f t="shared" si="46"/>
        <v>Onsdag</v>
      </c>
      <c r="CF169" s="131"/>
      <c r="CG169" s="131"/>
      <c r="CP169" s="132"/>
    </row>
    <row r="170" spans="2:94" s="130" customFormat="1" x14ac:dyDescent="0.2">
      <c r="B170" s="106"/>
      <c r="C170" s="107">
        <f t="shared" si="49"/>
        <v>43601</v>
      </c>
      <c r="D170" s="107" t="str">
        <f t="shared" si="50"/>
        <v>Torsdag</v>
      </c>
      <c r="E170" s="108" t="s">
        <v>65</v>
      </c>
      <c r="F170" s="109">
        <f>IF(OR(E170=""),"",VLOOKUP(E170,[1]Arbejdstider!$B$4:$AE$78,2,))</f>
        <v>0</v>
      </c>
      <c r="G170" s="109">
        <f>IF(OR(E170=""),"",VLOOKUP(E170,[1]Arbejdstider!$B$4:$AE$78,3,))</f>
        <v>0</v>
      </c>
      <c r="H170" s="109">
        <f>IF(OR(E170=""),"",VLOOKUP(E170,[1]Arbejdstider!$B$4:$AE$78,4,))</f>
        <v>0.95833333333333337</v>
      </c>
      <c r="I170" s="109">
        <f>IF(OR(E170=""),"",VLOOKUP(E170,[1]Arbejdstider!$B$4:$AE$78,5,))</f>
        <v>0.30208333333333331</v>
      </c>
      <c r="J170" s="110">
        <f>IF(OR(E170=""),"",VLOOKUP(E170,[1]Arbejdstider!$B$4:$AE$78,6,))</f>
        <v>0</v>
      </c>
      <c r="K170" s="110">
        <f>IF(OR(E170=""),"",VLOOKUP(E170,[1]Arbejdstider!$B$4:$AE$78,7,))</f>
        <v>0</v>
      </c>
      <c r="L170" s="111">
        <f>IF(OR(E170=""),"",VLOOKUP(E170,[1]Arbejdstider!$B$3:$AE$78,10,))</f>
        <v>0</v>
      </c>
      <c r="M170" s="111">
        <f>IF(OR(E170=""),"",VLOOKUP(E170,[1]Arbejdstider!$B$4:$AE$78,11,))</f>
        <v>0</v>
      </c>
      <c r="N170" s="109">
        <f>IF(OR(E170=""),"",VLOOKUP(E170,[1]Arbejdstider!$B$4:$AE$78,14,))</f>
        <v>0</v>
      </c>
      <c r="O170" s="109">
        <f>IF(OR(E170=""),"",VLOOKUP(E170,[1]Arbejdstider!$B$4:$AE$78,15,))</f>
        <v>0</v>
      </c>
      <c r="P170" s="109">
        <f>IF(OR(E170=""),"",VLOOKUP(E170,[1]Arbejdstider!$B$4:$AE$78,12,))</f>
        <v>0.95833333333333337</v>
      </c>
      <c r="Q170" s="109">
        <f>IF(OR(E170=""),"",VLOOKUP(E170,[1]Arbejdstider!$B$4:$AE$78,13,))</f>
        <v>0.30208333333333331</v>
      </c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>
        <f>IF(OR(E170=""),"",VLOOKUP(E170,[1]Arbejdstider!$B$4:$AE$78,16,))</f>
        <v>0</v>
      </c>
      <c r="AC170" s="112">
        <f>IF(OR(E170=""),"",VLOOKUP(E170,[1]Arbejdstider!$B$4:$AE$78,17,))</f>
        <v>0</v>
      </c>
      <c r="AD170" s="112">
        <f>IF(OR(E170=""),"",VLOOKUP(E170,[1]Arbejdstider!$B$4:$AE$78,18,))</f>
        <v>0</v>
      </c>
      <c r="AE170" s="112">
        <f>IF(OR(E170=""),"",VLOOKUP(E170,[1]Arbejdstider!$B$4:$AE$78,19,))</f>
        <v>0</v>
      </c>
      <c r="AF170" s="113">
        <f>IF(OR(E170=""),"",VLOOKUP(E170,[1]Arbejdstider!$B$4:$AE$78,20,))</f>
        <v>1</v>
      </c>
      <c r="AG170" s="109">
        <f>IF(OR(E170=""),"",VLOOKUP(E170,[1]Arbejdstider!$B$4:$AE$78,21,))</f>
        <v>0.95833333333333337</v>
      </c>
      <c r="AH170" s="109">
        <f>IF(OR(E170=""),"",VLOOKUP(E170,[1]Arbejdstider!$B$4:$AE$78,22,))</f>
        <v>0</v>
      </c>
      <c r="AI170" s="109">
        <f>IF(OR(E170=""),"",VLOOKUP(E170,[1]Arbejdstider!$B$4:$AE$78,23,))</f>
        <v>0</v>
      </c>
      <c r="AJ170" s="114">
        <f>IF(OR(E170=""),"",VLOOKUP(E170,[1]Arbejdstider!$B$4:$AE$78,20,))</f>
        <v>1</v>
      </c>
      <c r="AK170" s="110">
        <f>IF(OR(E170=""),"",VLOOKUP(E170,[1]Arbejdstider!$B$4:$AE$78,21,))</f>
        <v>0.95833333333333337</v>
      </c>
      <c r="AL170" s="115"/>
      <c r="AM170" s="115"/>
      <c r="AN170" s="115"/>
      <c r="AO170" s="115"/>
      <c r="AP170" s="115"/>
      <c r="AQ170" s="115"/>
      <c r="AR170" s="116"/>
      <c r="AS170" s="117"/>
      <c r="AT170" s="118">
        <f>IF(OR(E170=""),"",VLOOKUP(E170,[1]Arbejdstider!$B$4:$AE$78,24,))</f>
        <v>0.95833333333333337</v>
      </c>
      <c r="AU170" s="113">
        <f>IF(OR(E170=""),"",VLOOKUP(E170,[1]Arbejdstider!$B$4:$AE$78,22,))</f>
        <v>0</v>
      </c>
      <c r="AV170" s="113">
        <f>IF(OR(E170=""),"",VLOOKUP(E170,[1]Arbejdstider!$B$4:$AE$78,23,))</f>
        <v>0</v>
      </c>
      <c r="AW170" s="119">
        <f t="shared" ref="AW170:AW233" si="52">ROUND(IF((OR(F170="",G170="")),0,IF((G170&lt;F170),((G170-F170)*24)+24,(G170-F170)*24))+IF((OR(H170="",I170="")),0,IF((I170&lt;H170),((I170-H170)*24)+24,(I170-H170)*24))+IF((OR(N170="",O170="")),0,IF((O170&lt;N170),((O170-N170)*24)+24,(O170-N170)*24))-IF((OR(AL170="",AM170="")),0,IF((AM170&lt;AL170),((AM170-AL170)*24)+24,(AM170-AL170)*24))+IF((OR(AN170="",AO170="")),0,IF((AO170&lt;AN170),((AO170-AN170)*24)+24,(AO170-AN170)*24)),2)/24</f>
        <v>0.34375</v>
      </c>
      <c r="AX170" s="120">
        <f>IF(OR($F170="",$G170=""),0,((IF($G170-MAX($F170,([1]Arbejdstider!$C$84/24))+($G170&lt;$F170)&lt;0,0,$G170-MAX($F170,([1]Arbejdstider!$C$84/24))+($G170&lt;$F170)))*24)-((IF(($G170-MAX($F170,([1]Arbejdstider!$D$84/24))+($G170&lt;$F170))&lt;0,0,($G170-MAX($F170,([1]Arbejdstider!$D$84/24))+($G170&lt;$F170)))))*24)</f>
        <v>0</v>
      </c>
      <c r="AY170" s="121">
        <f>IF(OR($F170="",$G170=""),0,((IF($G170-MAX($F170,([1]Arbejdstider!$C$85/24))+($G170&lt;$F170)&lt;0,0,$G170-MAX($F170,([1]Arbejdstider!$C$85/24))+($G170&lt;$F170)))*24)-((IF(($G170-MAX($F170,([1]Arbejdstider!$D$85/24))+($G170&lt;$F170))&lt;0,0,($G170-MAX($F170,([1]Arbejdstider!$D$85/24))+($G170&lt;$F170)))))*24)-IF(OR($AR170="",$AS170=""),0,((IF($AS170-MAX($AR170,([1]Arbejdstider!$C$85/24))+($AS170&lt;$AR170)&lt;0,0,$AS170-MAX($AR170,([1]Arbejdstider!$C$85/24))+($AS170&lt;$AR170)))*24)-((IF(($AS170-MAX($AR170,([1]Arbejdstider!$D$85/24))+($AS170&lt;$AR170))&lt;0,0,($AS170-MAX($AR170,([1]Arbejdstider!$D$85/24))+($AS170&lt;$AR170)))))*24)</f>
        <v>0</v>
      </c>
      <c r="AZ170" s="121">
        <f>IFERROR(CEILING(IF(E170="","",IF(OR($F170=0,$G170=0),0,($G170&lt;=$F170)*(1-([1]Arbejdstider!$C$86/24)+([1]Arbejdstider!$D$86/24))*24+(MIN(([1]Arbejdstider!$D$86/24),$G170)-MIN(([1]Arbejdstider!$D$86/24),$F170)+MAX(([1]Arbejdstider!$C$86/24),$G170)-MAX(([1]Arbejdstider!$C$86/24),$F170))*24)-IF(OR($AR170=0,$AS170=0),0,($AS170&lt;=$AR170)*(1-([1]Arbejdstider!$C$86/24)+([1]Arbejdstider!$D$86/24))*24+(MIN(([1]Arbejdstider!$D$86/24),$AS170)-MIN(([1]Arbejdstider!$D$86/24),$AR170)+MAX(([1]Arbejdstider!$C$86/24),$AS170)-MAX(([1]Arbejdstider!$C$86/24),$AR170))*24)+IF(OR($H170=0,$I170=0),0,($I170&lt;=$H170)*(1-([1]Arbejdstider!$C$86/24)+([1]Arbejdstider!$D$86/24))*24+(MIN(([1]Arbejdstider!$D$86/24),$I170)-MIN(([1]Arbejdstider!$D$86/24),$H170)+MAX(([1]Arbejdstider!$C$86/24),$G170)-MAX(([1]Arbejdstider!$C$86/24),$H170))*24)),0.5),"")</f>
        <v>7</v>
      </c>
      <c r="BA170" s="122">
        <f t="shared" si="37"/>
        <v>0</v>
      </c>
      <c r="BB170" s="122">
        <f t="shared" si="38"/>
        <v>0</v>
      </c>
      <c r="BC170" s="122">
        <f t="shared" si="39"/>
        <v>0</v>
      </c>
      <c r="BD170" s="123"/>
      <c r="BE170" s="124"/>
      <c r="BF170" s="122">
        <f t="shared" si="40"/>
        <v>0</v>
      </c>
      <c r="BG170" s="121" t="str">
        <f t="shared" si="47"/>
        <v/>
      </c>
      <c r="BH170" s="121">
        <f t="shared" si="41"/>
        <v>0</v>
      </c>
      <c r="BI170" s="121">
        <f t="shared" si="42"/>
        <v>8.5</v>
      </c>
      <c r="BJ170" s="121">
        <f t="shared" si="43"/>
        <v>0</v>
      </c>
      <c r="BK170" s="121">
        <f t="shared" si="51"/>
        <v>0</v>
      </c>
      <c r="BL170" s="121">
        <f t="shared" si="48"/>
        <v>0</v>
      </c>
      <c r="BM170" s="121">
        <f t="shared" si="44"/>
        <v>0</v>
      </c>
      <c r="BN170" s="121"/>
      <c r="BO170" s="125"/>
      <c r="BP170" s="126">
        <f>IF(OR(F170=0,G170=0),0,IF(AND(WEEKDAY(C170,2)=5,G170&lt;F170,G170&gt;(6/24)),(G170-MAX(F170,(6/24))+(F170&gt;G170))*24-7,IF(WEEKDAY(C170,2)=6,(G170-MAX(F170,(6/24))+(F170&gt;G170))*24,IF(WEEKDAY(C170,2)=7,IF(F170&gt;G170,([1]Arbejdstider!H$87-F170)*24,IF(F170&lt;G170,(G170-F170)*24)),0))))</f>
        <v>0</v>
      </c>
      <c r="BQ170" s="126" t="str">
        <f>IF(OR(H170=0,I170=0),0,IF(AND(WEEKDAY(C170,2)=5,I170&lt;H170,I170&gt;(6/24)),(I170-MAX(H170,(6/24))+(H170&gt;I170))*24-7,IF(WEEKDAY(C170,2)=6,(I170-MAX(H170,(6/24))+(H170&gt;I170))*24,IF(WEEKDAY(C170,2)=7,IF(H170&gt;I170,([1]Arbejdstider!H$87-H170)*24,IF(H170&lt;I170,(I170-H170)*24)),""))))</f>
        <v/>
      </c>
      <c r="BR170" s="126"/>
      <c r="BS170" s="126"/>
      <c r="BT170" s="127"/>
      <c r="BU170" s="128">
        <f t="shared" si="45"/>
        <v>0</v>
      </c>
      <c r="BV170" s="129" t="str">
        <f t="shared" si="46"/>
        <v>Torsdag</v>
      </c>
      <c r="CF170" s="131"/>
      <c r="CG170" s="131"/>
      <c r="CP170" s="132"/>
    </row>
    <row r="171" spans="2:94" s="130" customFormat="1" x14ac:dyDescent="0.2">
      <c r="B171" s="106"/>
      <c r="C171" s="107">
        <f t="shared" si="49"/>
        <v>43602</v>
      </c>
      <c r="D171" s="107" t="str">
        <f t="shared" si="50"/>
        <v>Fredag</v>
      </c>
      <c r="E171" s="108" t="s">
        <v>48</v>
      </c>
      <c r="F171" s="109">
        <f>IF(OR(E171=""),"",VLOOKUP(E171,[1]Arbejdstider!$B$4:$AE$78,2,))</f>
        <v>0</v>
      </c>
      <c r="G171" s="109">
        <f>IF(OR(E171=""),"",VLOOKUP(E171,[1]Arbejdstider!$B$4:$AE$78,3,))</f>
        <v>0</v>
      </c>
      <c r="H171" s="109">
        <f>IF(OR(E171=""),"",VLOOKUP(E171,[1]Arbejdstider!$B$4:$AE$78,4,))</f>
        <v>0.95833333333333337</v>
      </c>
      <c r="I171" s="109">
        <f>IF(OR(E171=""),"",VLOOKUP(E171,[1]Arbejdstider!$B$4:$AE$78,5,))</f>
        <v>0.30208333333333331</v>
      </c>
      <c r="J171" s="110">
        <f>IF(OR(E171=""),"",VLOOKUP(E171,[1]Arbejdstider!$B$4:$AE$78,6,))</f>
        <v>0</v>
      </c>
      <c r="K171" s="110">
        <f>IF(OR(E171=""),"",VLOOKUP(E171,[1]Arbejdstider!$B$4:$AE$78,7,))</f>
        <v>0</v>
      </c>
      <c r="L171" s="111">
        <f>IF(OR(E171=""),"",VLOOKUP(E171,[1]Arbejdstider!$B$3:$AE$78,10,))</f>
        <v>0</v>
      </c>
      <c r="M171" s="111">
        <f>IF(OR(E171=""),"",VLOOKUP(E171,[1]Arbejdstider!$B$4:$AE$78,11,))</f>
        <v>0</v>
      </c>
      <c r="N171" s="109">
        <f>IF(OR(E171=""),"",VLOOKUP(E171,[1]Arbejdstider!$B$4:$AE$78,14,))</f>
        <v>0</v>
      </c>
      <c r="O171" s="109">
        <f>IF(OR(E171=""),"",VLOOKUP(E171,[1]Arbejdstider!$B$4:$AE$78,15,))</f>
        <v>0</v>
      </c>
      <c r="P171" s="109">
        <f>IF(OR(E171=""),"",VLOOKUP(E171,[1]Arbejdstider!$B$4:$AE$78,12,))</f>
        <v>0</v>
      </c>
      <c r="Q171" s="109">
        <f>IF(OR(E171=""),"",VLOOKUP(E171,[1]Arbejdstider!$B$4:$AE$78,13,))</f>
        <v>0</v>
      </c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>
        <f>IF(OR(E171=""),"",VLOOKUP(E171,[1]Arbejdstider!$B$4:$AE$78,16,))</f>
        <v>0</v>
      </c>
      <c r="AC171" s="112">
        <f>IF(OR(E171=""),"",VLOOKUP(E171,[1]Arbejdstider!$B$4:$AE$78,17,))</f>
        <v>0</v>
      </c>
      <c r="AD171" s="112">
        <f>IF(OR(E171=""),"",VLOOKUP(E171,[1]Arbejdstider!$B$4:$AE$78,18,))</f>
        <v>0</v>
      </c>
      <c r="AE171" s="112">
        <f>IF(OR(E171=""),"",VLOOKUP(E171,[1]Arbejdstider!$B$4:$AE$78,19,))</f>
        <v>0</v>
      </c>
      <c r="AF171" s="113">
        <f>IF(OR(E171=""),"",VLOOKUP(E171,[1]Arbejdstider!$B$4:$AE$78,20,))</f>
        <v>1</v>
      </c>
      <c r="AG171" s="109">
        <f>IF(OR(E171=""),"",VLOOKUP(E171,[1]Arbejdstider!$B$4:$AE$78,21,))</f>
        <v>0.95833333333333337</v>
      </c>
      <c r="AH171" s="109">
        <f>IF(OR(E171=""),"",VLOOKUP(E171,[1]Arbejdstider!$B$4:$AE$78,22,))</f>
        <v>0</v>
      </c>
      <c r="AI171" s="109">
        <f>IF(OR(E171=""),"",VLOOKUP(E171,[1]Arbejdstider!$B$4:$AE$78,23,))</f>
        <v>0</v>
      </c>
      <c r="AJ171" s="114">
        <f>IF(OR(E171=""),"",VLOOKUP(E171,[1]Arbejdstider!$B$4:$AE$78,20,))</f>
        <v>1</v>
      </c>
      <c r="AK171" s="110">
        <f>IF(OR(E171=""),"",VLOOKUP(E171,[1]Arbejdstider!$B$4:$AE$78,21,))</f>
        <v>0.95833333333333337</v>
      </c>
      <c r="AL171" s="115"/>
      <c r="AM171" s="115"/>
      <c r="AN171" s="115"/>
      <c r="AO171" s="115"/>
      <c r="AP171" s="115"/>
      <c r="AQ171" s="115"/>
      <c r="AR171" s="116"/>
      <c r="AS171" s="117"/>
      <c r="AT171" s="118">
        <f>IF(OR(E171=""),"",VLOOKUP(E171,[1]Arbejdstider!$B$4:$AE$78,24,))</f>
        <v>0.95833333333333337</v>
      </c>
      <c r="AU171" s="113">
        <f>IF(OR(E171=""),"",VLOOKUP(E171,[1]Arbejdstider!$B$4:$AE$78,22,))</f>
        <v>0</v>
      </c>
      <c r="AV171" s="113">
        <f>IF(OR(E171=""),"",VLOOKUP(E171,[1]Arbejdstider!$B$4:$AE$78,23,))</f>
        <v>0</v>
      </c>
      <c r="AW171" s="119">
        <f t="shared" si="52"/>
        <v>0.34375</v>
      </c>
      <c r="AX171" s="120">
        <f>IF(OR($F171="",$G171=""),0,((IF($G171-MAX($F171,([1]Arbejdstider!$C$84/24))+($G171&lt;$F171)&lt;0,0,$G171-MAX($F171,([1]Arbejdstider!$C$84/24))+($G171&lt;$F171)))*24)-((IF(($G171-MAX($F171,([1]Arbejdstider!$D$84/24))+($G171&lt;$F171))&lt;0,0,($G171-MAX($F171,([1]Arbejdstider!$D$84/24))+($G171&lt;$F171)))))*24)</f>
        <v>0</v>
      </c>
      <c r="AY171" s="121">
        <f>IF(OR($F171="",$G171=""),0,((IF($G171-MAX($F171,([1]Arbejdstider!$C$85/24))+($G171&lt;$F171)&lt;0,0,$G171-MAX($F171,([1]Arbejdstider!$C$85/24))+($G171&lt;$F171)))*24)-((IF(($G171-MAX($F171,([1]Arbejdstider!$D$85/24))+($G171&lt;$F171))&lt;0,0,($G171-MAX($F171,([1]Arbejdstider!$D$85/24))+($G171&lt;$F171)))))*24)-IF(OR($AR171="",$AS171=""),0,((IF($AS171-MAX($AR171,([1]Arbejdstider!$C$85/24))+($AS171&lt;$AR171)&lt;0,0,$AS171-MAX($AR171,([1]Arbejdstider!$C$85/24))+($AS171&lt;$AR171)))*24)-((IF(($AS171-MAX($AR171,([1]Arbejdstider!$D$85/24))+($AS171&lt;$AR171))&lt;0,0,($AS171-MAX($AR171,([1]Arbejdstider!$D$85/24))+($AS171&lt;$AR171)))))*24)</f>
        <v>0</v>
      </c>
      <c r="AZ171" s="121">
        <f>IFERROR(CEILING(IF(E171="","",IF(OR($F171=0,$G171=0),0,($G171&lt;=$F171)*(1-([1]Arbejdstider!$C$86/24)+([1]Arbejdstider!$D$86/24))*24+(MIN(([1]Arbejdstider!$D$86/24),$G171)-MIN(([1]Arbejdstider!$D$86/24),$F171)+MAX(([1]Arbejdstider!$C$86/24),$G171)-MAX(([1]Arbejdstider!$C$86/24),$F171))*24)-IF(OR($AR171=0,$AS171=0),0,($AS171&lt;=$AR171)*(1-([1]Arbejdstider!$C$86/24)+([1]Arbejdstider!$D$86/24))*24+(MIN(([1]Arbejdstider!$D$86/24),$AS171)-MIN(([1]Arbejdstider!$D$86/24),$AR171)+MAX(([1]Arbejdstider!$C$86/24),$AS171)-MAX(([1]Arbejdstider!$C$86/24),$AR171))*24)+IF(OR($H171=0,$I171=0),0,($I171&lt;=$H171)*(1-([1]Arbejdstider!$C$86/24)+([1]Arbejdstider!$D$86/24))*24+(MIN(([1]Arbejdstider!$D$86/24),$I171)-MIN(([1]Arbejdstider!$D$86/24),$H171)+MAX(([1]Arbejdstider!$C$86/24),$G171)-MAX(([1]Arbejdstider!$C$86/24),$H171))*24)),0.5),"")</f>
        <v>7</v>
      </c>
      <c r="BA171" s="122">
        <f t="shared" si="37"/>
        <v>0</v>
      </c>
      <c r="BB171" s="122">
        <f t="shared" si="38"/>
        <v>0</v>
      </c>
      <c r="BC171" s="122">
        <f t="shared" si="39"/>
        <v>0</v>
      </c>
      <c r="BD171" s="123"/>
      <c r="BE171" s="124"/>
      <c r="BF171" s="122">
        <f t="shared" si="40"/>
        <v>0</v>
      </c>
      <c r="BG171" s="121">
        <f t="shared" si="47"/>
        <v>1.5</v>
      </c>
      <c r="BH171" s="121">
        <f t="shared" si="41"/>
        <v>0</v>
      </c>
      <c r="BI171" s="121">
        <f t="shared" si="42"/>
        <v>0</v>
      </c>
      <c r="BJ171" s="121">
        <f t="shared" si="43"/>
        <v>0</v>
      </c>
      <c r="BK171" s="121">
        <f t="shared" si="51"/>
        <v>0</v>
      </c>
      <c r="BL171" s="121">
        <f t="shared" si="48"/>
        <v>0</v>
      </c>
      <c r="BM171" s="121">
        <f t="shared" si="44"/>
        <v>0</v>
      </c>
      <c r="BN171" s="121"/>
      <c r="BO171" s="125"/>
      <c r="BP171" s="126">
        <f>IF(OR(F171=0,G171=0),0,IF(AND(WEEKDAY(C171,2)=5,G171&lt;F171,G171&gt;(6/24)),(G171-MAX(F171,(6/24))+(F171&gt;G171))*24-7,IF(WEEKDAY(C171,2)=6,(G171-MAX(F171,(6/24))+(F171&gt;G171))*24,IF(WEEKDAY(C171,2)=7,IF(F171&gt;G171,([1]Arbejdstider!H$87-F171)*24,IF(F171&lt;G171,(G171-F171)*24)),0))))</f>
        <v>0</v>
      </c>
      <c r="BQ171" s="126">
        <f>IF(OR(H171=0,I171=0),0,IF(AND(WEEKDAY(C171,2)=5,I171&lt;H171,I171&gt;(6/24)),(I171-MAX(H171,(6/24))+(H171&gt;I171))*24-7,IF(WEEKDAY(C171,2)=6,(I171-MAX(H171,(6/24))+(H171&gt;I171))*24,IF(WEEKDAY(C171,2)=7,IF(H171&gt;I171,([1]Arbejdstider!H$87-H171)*24,IF(H171&lt;I171,(I171-H171)*24)),""))))</f>
        <v>1.25</v>
      </c>
      <c r="BR171" s="126"/>
      <c r="BS171" s="126"/>
      <c r="BT171" s="127"/>
      <c r="BU171" s="128">
        <f t="shared" si="45"/>
        <v>0</v>
      </c>
      <c r="BV171" s="129" t="str">
        <f t="shared" si="46"/>
        <v>Fredag</v>
      </c>
      <c r="CF171" s="131"/>
      <c r="CG171" s="131"/>
      <c r="CP171" s="132"/>
    </row>
    <row r="172" spans="2:94" s="130" customFormat="1" x14ac:dyDescent="0.2">
      <c r="B172" s="106"/>
      <c r="C172" s="107">
        <f t="shared" si="49"/>
        <v>43603</v>
      </c>
      <c r="D172" s="107" t="str">
        <f t="shared" si="50"/>
        <v>Lørdag</v>
      </c>
      <c r="E172" s="108" t="s">
        <v>49</v>
      </c>
      <c r="F172" s="109">
        <f>IF(OR(E172=""),"",VLOOKUP(E172,[1]Arbejdstider!$B$4:$AE$78,2,))</f>
        <v>0</v>
      </c>
      <c r="G172" s="109">
        <f>IF(OR(E172=""),"",VLOOKUP(E172,[1]Arbejdstider!$B$4:$AE$78,3,))</f>
        <v>0</v>
      </c>
      <c r="H172" s="109">
        <f>IF(OR(E172=""),"",VLOOKUP(E172,[1]Arbejdstider!$B$4:$AE$78,4,))</f>
        <v>0</v>
      </c>
      <c r="I172" s="109">
        <f>IF(OR(E172=""),"",VLOOKUP(E172,[1]Arbejdstider!$B$4:$AE$78,5,))</f>
        <v>0</v>
      </c>
      <c r="J172" s="110">
        <f>IF(OR(E172=""),"",VLOOKUP(E172,[1]Arbejdstider!$B$4:$AE$78,6,))</f>
        <v>0</v>
      </c>
      <c r="K172" s="110">
        <f>IF(OR(E172=""),"",VLOOKUP(E172,[1]Arbejdstider!$B$4:$AE$78,7,))</f>
        <v>0</v>
      </c>
      <c r="L172" s="111">
        <f>IF(OR(E172=""),"",VLOOKUP(E172,[1]Arbejdstider!$B$3:$AE$78,10,))</f>
        <v>0</v>
      </c>
      <c r="M172" s="111">
        <f>IF(OR(E172=""),"",VLOOKUP(E172,[1]Arbejdstider!$B$4:$AE$78,11,))</f>
        <v>0</v>
      </c>
      <c r="N172" s="109">
        <f>IF(OR(E172=""),"",VLOOKUP(E172,[1]Arbejdstider!$B$4:$AE$78,14,))</f>
        <v>0</v>
      </c>
      <c r="O172" s="109">
        <f>IF(OR(E172=""),"",VLOOKUP(E172,[1]Arbejdstider!$B$4:$AE$78,15,))</f>
        <v>0</v>
      </c>
      <c r="P172" s="109">
        <f>IF(OR(E172=""),"",VLOOKUP(E172,[1]Arbejdstider!$B$4:$AE$78,12,))</f>
        <v>0</v>
      </c>
      <c r="Q172" s="109">
        <f>IF(OR(E172=""),"",VLOOKUP(E172,[1]Arbejdstider!$B$4:$AE$78,13,))</f>
        <v>0</v>
      </c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>
        <f>IF(OR(E172=""),"",VLOOKUP(E172,[1]Arbejdstider!$B$4:$AE$78,16,))</f>
        <v>0</v>
      </c>
      <c r="AC172" s="112">
        <f>IF(OR(E172=""),"",VLOOKUP(E172,[1]Arbejdstider!$B$4:$AE$78,17,))</f>
        <v>0</v>
      </c>
      <c r="AD172" s="112">
        <f>IF(OR(E172=""),"",VLOOKUP(E172,[1]Arbejdstider!$B$4:$AE$78,18,))</f>
        <v>0</v>
      </c>
      <c r="AE172" s="112">
        <f>IF(OR(E172=""),"",VLOOKUP(E172,[1]Arbejdstider!$B$4:$AE$78,19,))</f>
        <v>0</v>
      </c>
      <c r="AF172" s="113">
        <f>IF(OR(E172=""),"",VLOOKUP(E172,[1]Arbejdstider!$B$4:$AE$78,20,))</f>
        <v>0.30208333333333331</v>
      </c>
      <c r="AG172" s="109">
        <f>IF(OR(E172=""),"",VLOOKUP(E172,[1]Arbejdstider!$B$4:$AE$78,21,))</f>
        <v>0.55208333333333337</v>
      </c>
      <c r="AH172" s="109">
        <f>IF(OR(E172=""),"",VLOOKUP(E172,[1]Arbejdstider!$B$4:$AE$78,22,))</f>
        <v>0.55208333333333337</v>
      </c>
      <c r="AI172" s="109">
        <f>IF(OR(E172=""),"",VLOOKUP(E172,[1]Arbejdstider!$B$4:$AE$78,23,))</f>
        <v>1</v>
      </c>
      <c r="AJ172" s="114">
        <f>IF(OR(E172=""),"",VLOOKUP(E172,[1]Arbejdstider!$B$4:$AE$78,20,))</f>
        <v>0.30208333333333331</v>
      </c>
      <c r="AK172" s="110">
        <f>IF(OR(E172=""),"",VLOOKUP(E172,[1]Arbejdstider!$B$4:$AE$78,21,))</f>
        <v>0.55208333333333337</v>
      </c>
      <c r="AL172" s="115"/>
      <c r="AM172" s="115"/>
      <c r="AN172" s="115"/>
      <c r="AO172" s="115"/>
      <c r="AP172" s="115"/>
      <c r="AQ172" s="115"/>
      <c r="AR172" s="116"/>
      <c r="AS172" s="117"/>
      <c r="AT172" s="118">
        <f>IF(OR(E172=""),"",VLOOKUP(E172,[1]Arbejdstider!$B$4:$AE$78,24,))</f>
        <v>0.25000000000000006</v>
      </c>
      <c r="AU172" s="113">
        <f>IF(OR(E172=""),"",VLOOKUP(E172,[1]Arbejdstider!$B$4:$AE$78,22,))</f>
        <v>0.55208333333333337</v>
      </c>
      <c r="AV172" s="113">
        <f>IF(OR(E172=""),"",VLOOKUP(E172,[1]Arbejdstider!$B$4:$AE$78,23,))</f>
        <v>1</v>
      </c>
      <c r="AW172" s="119">
        <f t="shared" si="52"/>
        <v>0</v>
      </c>
      <c r="AX172" s="120">
        <f>IF(OR($F172="",$G172=""),0,((IF($G172-MAX($F172,([1]Arbejdstider!$C$84/24))+($G172&lt;$F172)&lt;0,0,$G172-MAX($F172,([1]Arbejdstider!$C$84/24))+($G172&lt;$F172)))*24)-((IF(($G172-MAX($F172,([1]Arbejdstider!$D$84/24))+($G172&lt;$F172))&lt;0,0,($G172-MAX($F172,([1]Arbejdstider!$D$84/24))+($G172&lt;$F172)))))*24)</f>
        <v>0</v>
      </c>
      <c r="AY172" s="121">
        <f>IF(OR($F172="",$G172=""),0,((IF($G172-MAX($F172,([1]Arbejdstider!$C$85/24))+($G172&lt;$F172)&lt;0,0,$G172-MAX($F172,([1]Arbejdstider!$C$85/24))+($G172&lt;$F172)))*24)-((IF(($G172-MAX($F172,([1]Arbejdstider!$D$85/24))+($G172&lt;$F172))&lt;0,0,($G172-MAX($F172,([1]Arbejdstider!$D$85/24))+($G172&lt;$F172)))))*24)-IF(OR($AR172="",$AS172=""),0,((IF($AS172-MAX($AR172,([1]Arbejdstider!$C$85/24))+($AS172&lt;$AR172)&lt;0,0,$AS172-MAX($AR172,([1]Arbejdstider!$C$85/24))+($AS172&lt;$AR172)))*24)-((IF(($AS172-MAX($AR172,([1]Arbejdstider!$D$85/24))+($AS172&lt;$AR172))&lt;0,0,($AS172-MAX($AR172,([1]Arbejdstider!$D$85/24))+($AS172&lt;$AR172)))))*24)</f>
        <v>0</v>
      </c>
      <c r="AZ172" s="121">
        <f>IFERROR(CEILING(IF(E172="","",IF(OR($F172=0,$G172=0),0,($G172&lt;=$F172)*(1-([1]Arbejdstider!$C$86/24)+([1]Arbejdstider!$D$86/24))*24+(MIN(([1]Arbejdstider!$D$86/24),$G172)-MIN(([1]Arbejdstider!$D$86/24),$F172)+MAX(([1]Arbejdstider!$C$86/24),$G172)-MAX(([1]Arbejdstider!$C$86/24),$F172))*24)-IF(OR($AR172=0,$AS172=0),0,($AS172&lt;=$AR172)*(1-([1]Arbejdstider!$C$86/24)+([1]Arbejdstider!$D$86/24))*24+(MIN(([1]Arbejdstider!$D$86/24),$AS172)-MIN(([1]Arbejdstider!$D$86/24),$AR172)+MAX(([1]Arbejdstider!$C$86/24),$AS172)-MAX(([1]Arbejdstider!$C$86/24),$AR172))*24)+IF(OR($H172=0,$I172=0),0,($I172&lt;=$H172)*(1-([1]Arbejdstider!$C$86/24)+([1]Arbejdstider!$D$86/24))*24+(MIN(([1]Arbejdstider!$D$86/24),$I172)-MIN(([1]Arbejdstider!$D$86/24),$H172)+MAX(([1]Arbejdstider!$C$86/24),$G172)-MAX(([1]Arbejdstider!$C$86/24),$H172))*24)),0.5),"")</f>
        <v>0</v>
      </c>
      <c r="BA172" s="122">
        <f t="shared" si="37"/>
        <v>0</v>
      </c>
      <c r="BB172" s="122">
        <f t="shared" si="38"/>
        <v>0</v>
      </c>
      <c r="BC172" s="122">
        <f t="shared" si="39"/>
        <v>0</v>
      </c>
      <c r="BD172" s="123"/>
      <c r="BE172" s="124"/>
      <c r="BF172" s="122">
        <f t="shared" si="40"/>
        <v>0</v>
      </c>
      <c r="BG172" s="121">
        <f t="shared" si="47"/>
        <v>0</v>
      </c>
      <c r="BH172" s="121">
        <f t="shared" si="41"/>
        <v>0</v>
      </c>
      <c r="BI172" s="121">
        <f t="shared" si="42"/>
        <v>0</v>
      </c>
      <c r="BJ172" s="121">
        <f t="shared" si="43"/>
        <v>0</v>
      </c>
      <c r="BK172" s="121">
        <f t="shared" si="51"/>
        <v>0</v>
      </c>
      <c r="BL172" s="121">
        <f t="shared" si="48"/>
        <v>0</v>
      </c>
      <c r="BM172" s="121">
        <f t="shared" si="44"/>
        <v>0</v>
      </c>
      <c r="BN172" s="121"/>
      <c r="BO172" s="125"/>
      <c r="BP172" s="126">
        <f>IF(OR(F172=0,G172=0),0,IF(AND(WEEKDAY(C172,2)=5,G172&lt;F172,G172&gt;(6/24)),(G172-MAX(F172,(6/24))+(F172&gt;G172))*24-7,IF(WEEKDAY(C172,2)=6,(G172-MAX(F172,(6/24))+(F172&gt;G172))*24,IF(WEEKDAY(C172,2)=7,IF(F172&gt;G172,([1]Arbejdstider!H$87-F172)*24,IF(F172&lt;G172,(G172-F172)*24)),0))))</f>
        <v>0</v>
      </c>
      <c r="BQ172" s="126">
        <f>IF(OR(H172=0,I172=0),0,IF(AND(WEEKDAY(C172,2)=5,I172&lt;H172,I172&gt;(6/24)),(I172-MAX(H172,(6/24))+(H172&gt;I172))*24-7,IF(WEEKDAY(C172,2)=6,(I172-MAX(H172,(6/24))+(H172&gt;I172))*24,IF(WEEKDAY(C172,2)=7,IF(H172&gt;I172,([1]Arbejdstider!H$87-H172)*24,IF(H172&lt;I172,(I172-H172)*24)),""))))</f>
        <v>0</v>
      </c>
      <c r="BR172" s="126"/>
      <c r="BS172" s="126"/>
      <c r="BT172" s="127"/>
      <c r="BU172" s="128">
        <f t="shared" si="45"/>
        <v>0</v>
      </c>
      <c r="BV172" s="129" t="str">
        <f t="shared" si="46"/>
        <v>Lørdag</v>
      </c>
      <c r="CF172" s="131"/>
      <c r="CG172" s="131"/>
      <c r="CP172" s="132"/>
    </row>
    <row r="173" spans="2:94" s="130" customFormat="1" x14ac:dyDescent="0.2">
      <c r="B173" s="106"/>
      <c r="C173" s="107">
        <f t="shared" si="49"/>
        <v>43604</v>
      </c>
      <c r="D173" s="107" t="str">
        <f t="shared" si="50"/>
        <v>Søndag</v>
      </c>
      <c r="E173" s="108" t="s">
        <v>46</v>
      </c>
      <c r="F173" s="109">
        <f>IF(OR(E173=""),"",VLOOKUP(E173,[1]Arbejdstider!$B$4:$AE$78,2,))</f>
        <v>0</v>
      </c>
      <c r="G173" s="109">
        <f>IF(OR(E173=""),"",VLOOKUP(E173,[1]Arbejdstider!$B$4:$AE$78,3,))</f>
        <v>0</v>
      </c>
      <c r="H173" s="109">
        <f>IF(OR(E173=""),"",VLOOKUP(E173,[1]Arbejdstider!$B$4:$AE$78,4,))</f>
        <v>0</v>
      </c>
      <c r="I173" s="109">
        <f>IF(OR(E173=""),"",VLOOKUP(E173,[1]Arbejdstider!$B$4:$AE$78,5,))</f>
        <v>0</v>
      </c>
      <c r="J173" s="110">
        <f>IF(OR(E173=""),"",VLOOKUP(E173,[1]Arbejdstider!$B$4:$AE$78,6,))</f>
        <v>0</v>
      </c>
      <c r="K173" s="110">
        <f>IF(OR(E173=""),"",VLOOKUP(E173,[1]Arbejdstider!$B$4:$AE$78,7,))</f>
        <v>0</v>
      </c>
      <c r="L173" s="111">
        <f>IF(OR(E173=""),"",VLOOKUP(E173,[1]Arbejdstider!$B$3:$AE$78,10,))</f>
        <v>0</v>
      </c>
      <c r="M173" s="111">
        <f>IF(OR(E173=""),"",VLOOKUP(E173,[1]Arbejdstider!$B$4:$AE$78,11,))</f>
        <v>0</v>
      </c>
      <c r="N173" s="109">
        <f>IF(OR(E173=""),"",VLOOKUP(E173,[1]Arbejdstider!$B$4:$AE$78,14,))</f>
        <v>0</v>
      </c>
      <c r="O173" s="109">
        <f>IF(OR(E173=""),"",VLOOKUP(E173,[1]Arbejdstider!$B$4:$AE$78,15,))</f>
        <v>0</v>
      </c>
      <c r="P173" s="109">
        <f>IF(OR(E173=""),"",VLOOKUP(E173,[1]Arbejdstider!$B$4:$AE$78,12,))</f>
        <v>0</v>
      </c>
      <c r="Q173" s="109">
        <f>IF(OR(E173=""),"",VLOOKUP(E173,[1]Arbejdstider!$B$4:$AE$78,13,))</f>
        <v>0</v>
      </c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>
        <f>IF(OR(E173=""),"",VLOOKUP(E173,[1]Arbejdstider!$B$4:$AE$78,16,))</f>
        <v>0</v>
      </c>
      <c r="AC173" s="112">
        <f>IF(OR(E173=""),"",VLOOKUP(E173,[1]Arbejdstider!$B$4:$AE$78,17,))</f>
        <v>0</v>
      </c>
      <c r="AD173" s="112">
        <f>IF(OR(E173=""),"",VLOOKUP(E173,[1]Arbejdstider!$B$4:$AE$78,18,))</f>
        <v>0</v>
      </c>
      <c r="AE173" s="112">
        <f>IF(OR(E173=""),"",VLOOKUP(E173,[1]Arbejdstider!$B$4:$AE$78,19,))</f>
        <v>0</v>
      </c>
      <c r="AF173" s="113">
        <f>IF(OR(E173=""),"",VLOOKUP(E173,[1]Arbejdstider!$B$4:$AE$78,20,))</f>
        <v>1</v>
      </c>
      <c r="AG173" s="109">
        <f>IF(OR(E173=""),"",VLOOKUP(E173,[1]Arbejdstider!$B$4:$AE$78,21,))</f>
        <v>1</v>
      </c>
      <c r="AH173" s="109">
        <f>IF(OR(E173=""),"",VLOOKUP(E173,[1]Arbejdstider!$B$4:$AE$78,22,))</f>
        <v>0</v>
      </c>
      <c r="AI173" s="109">
        <f>IF(OR(E173=""),"",VLOOKUP(E173,[1]Arbejdstider!$B$4:$AE$78,23,))</f>
        <v>0</v>
      </c>
      <c r="AJ173" s="114">
        <f>IF(OR(E173=""),"",VLOOKUP(E173,[1]Arbejdstider!$B$4:$AE$78,20,))</f>
        <v>1</v>
      </c>
      <c r="AK173" s="110">
        <f>IF(OR(E173=""),"",VLOOKUP(E173,[1]Arbejdstider!$B$4:$AE$78,21,))</f>
        <v>1</v>
      </c>
      <c r="AL173" s="115"/>
      <c r="AM173" s="115"/>
      <c r="AN173" s="115"/>
      <c r="AO173" s="115"/>
      <c r="AP173" s="115"/>
      <c r="AQ173" s="115"/>
      <c r="AR173" s="116"/>
      <c r="AS173" s="117"/>
      <c r="AT173" s="118">
        <f>IF(OR(E173=""),"",VLOOKUP(E173,[1]Arbejdstider!$B$4:$AE$78,24,))</f>
        <v>0</v>
      </c>
      <c r="AU173" s="113">
        <f>IF(OR(E173=""),"",VLOOKUP(E173,[1]Arbejdstider!$B$4:$AE$78,22,))</f>
        <v>0</v>
      </c>
      <c r="AV173" s="113">
        <f>IF(OR(E173=""),"",VLOOKUP(E173,[1]Arbejdstider!$B$4:$AE$78,23,))</f>
        <v>0</v>
      </c>
      <c r="AW173" s="119">
        <f t="shared" si="52"/>
        <v>0</v>
      </c>
      <c r="AX173" s="120">
        <f>IF(OR($F173="",$G173=""),0,((IF($G173-MAX($F173,([1]Arbejdstider!$C$84/24))+($G173&lt;$F173)&lt;0,0,$G173-MAX($F173,([1]Arbejdstider!$C$84/24))+($G173&lt;$F173)))*24)-((IF(($G173-MAX($F173,([1]Arbejdstider!$D$84/24))+($G173&lt;$F173))&lt;0,0,($G173-MAX($F173,([1]Arbejdstider!$D$84/24))+($G173&lt;$F173)))))*24)</f>
        <v>0</v>
      </c>
      <c r="AY173" s="121">
        <f>IF(OR($F173="",$G173=""),0,((IF($G173-MAX($F173,([1]Arbejdstider!$C$85/24))+($G173&lt;$F173)&lt;0,0,$G173-MAX($F173,([1]Arbejdstider!$C$85/24))+($G173&lt;$F173)))*24)-((IF(($G173-MAX($F173,([1]Arbejdstider!$D$85/24))+($G173&lt;$F173))&lt;0,0,($G173-MAX($F173,([1]Arbejdstider!$D$85/24))+($G173&lt;$F173)))))*24)-IF(OR($AR173="",$AS173=""),0,((IF($AS173-MAX($AR173,([1]Arbejdstider!$C$85/24))+($AS173&lt;$AR173)&lt;0,0,$AS173-MAX($AR173,([1]Arbejdstider!$C$85/24))+($AS173&lt;$AR173)))*24)-((IF(($AS173-MAX($AR173,([1]Arbejdstider!$D$85/24))+($AS173&lt;$AR173))&lt;0,0,($AS173-MAX($AR173,([1]Arbejdstider!$D$85/24))+($AS173&lt;$AR173)))))*24)</f>
        <v>0</v>
      </c>
      <c r="AZ173" s="121">
        <f>IFERROR(CEILING(IF(E173="","",IF(OR($F173=0,$G173=0),0,($G173&lt;=$F173)*(1-([1]Arbejdstider!$C$86/24)+([1]Arbejdstider!$D$86/24))*24+(MIN(([1]Arbejdstider!$D$86/24),$G173)-MIN(([1]Arbejdstider!$D$86/24),$F173)+MAX(([1]Arbejdstider!$C$86/24),$G173)-MAX(([1]Arbejdstider!$C$86/24),$F173))*24)-IF(OR($AR173=0,$AS173=0),0,($AS173&lt;=$AR173)*(1-([1]Arbejdstider!$C$86/24)+([1]Arbejdstider!$D$86/24))*24+(MIN(([1]Arbejdstider!$D$86/24),$AS173)-MIN(([1]Arbejdstider!$D$86/24),$AR173)+MAX(([1]Arbejdstider!$C$86/24),$AS173)-MAX(([1]Arbejdstider!$C$86/24),$AR173))*24)+IF(OR($H173=0,$I173=0),0,($I173&lt;=$H173)*(1-([1]Arbejdstider!$C$86/24)+([1]Arbejdstider!$D$86/24))*24+(MIN(([1]Arbejdstider!$D$86/24),$I173)-MIN(([1]Arbejdstider!$D$86/24),$H173)+MAX(([1]Arbejdstider!$C$86/24),$G173)-MAX(([1]Arbejdstider!$C$86/24),$H173))*24)),0.5),"")</f>
        <v>0</v>
      </c>
      <c r="BA173" s="122">
        <f t="shared" si="37"/>
        <v>0</v>
      </c>
      <c r="BB173" s="122">
        <f t="shared" si="38"/>
        <v>0</v>
      </c>
      <c r="BC173" s="122">
        <f t="shared" si="39"/>
        <v>0</v>
      </c>
      <c r="BD173" s="123"/>
      <c r="BE173" s="124"/>
      <c r="BF173" s="122">
        <f t="shared" si="40"/>
        <v>0</v>
      </c>
      <c r="BG173" s="121">
        <f t="shared" si="47"/>
        <v>0</v>
      </c>
      <c r="BH173" s="121">
        <f t="shared" si="41"/>
        <v>0</v>
      </c>
      <c r="BI173" s="121">
        <f t="shared" si="42"/>
        <v>0</v>
      </c>
      <c r="BJ173" s="121">
        <f t="shared" si="43"/>
        <v>0</v>
      </c>
      <c r="BK173" s="121">
        <f t="shared" si="51"/>
        <v>0</v>
      </c>
      <c r="BL173" s="121">
        <f t="shared" si="48"/>
        <v>0</v>
      </c>
      <c r="BM173" s="121">
        <f t="shared" si="44"/>
        <v>0</v>
      </c>
      <c r="BN173" s="121"/>
      <c r="BO173" s="125"/>
      <c r="BP173" s="126">
        <f>IF(OR(F173=0,G173=0),0,IF(AND(WEEKDAY(C173,2)=5,G173&lt;F173,G173&gt;(6/24)),(G173-MAX(F173,(6/24))+(F173&gt;G173))*24-7,IF(WEEKDAY(C173,2)=6,(G173-MAX(F173,(6/24))+(F173&gt;G173))*24,IF(WEEKDAY(C173,2)=7,IF(F173&gt;G173,([1]Arbejdstider!H$87-F173)*24,IF(F173&lt;G173,(G173-F173)*24)),0))))</f>
        <v>0</v>
      </c>
      <c r="BQ173" s="126">
        <f>IF(OR(H173=0,I173=0),0,IF(AND(WEEKDAY(C173,2)=5,I173&lt;H173,I173&gt;(6/24)),(I173-MAX(H173,(6/24))+(H173&gt;I173))*24-7,IF(WEEKDAY(C173,2)=6,(I173-MAX(H173,(6/24))+(H173&gt;I173))*24,IF(WEEKDAY(C173,2)=7,IF(H173&gt;I173,([1]Arbejdstider!H$87-H173)*24,IF(H173&lt;I173,(I173-H173)*24)),""))))</f>
        <v>0</v>
      </c>
      <c r="BR173" s="126"/>
      <c r="BS173" s="126"/>
      <c r="BT173" s="127"/>
      <c r="BU173" s="128">
        <f t="shared" si="45"/>
        <v>0</v>
      </c>
      <c r="BV173" s="129" t="str">
        <f t="shared" si="46"/>
        <v>Søndag</v>
      </c>
      <c r="CF173" s="131"/>
      <c r="CG173" s="131"/>
      <c r="CP173" s="132"/>
    </row>
    <row r="174" spans="2:94" s="130" customFormat="1" x14ac:dyDescent="0.2">
      <c r="B174" s="106"/>
      <c r="C174" s="107">
        <f t="shared" si="49"/>
        <v>43605</v>
      </c>
      <c r="D174" s="107" t="str">
        <f t="shared" si="50"/>
        <v>Mandag</v>
      </c>
      <c r="E174" s="108" t="s">
        <v>46</v>
      </c>
      <c r="F174" s="109">
        <f>IF(OR(E174=""),"",VLOOKUP(E174,[1]Arbejdstider!$B$4:$AE$78,2,))</f>
        <v>0</v>
      </c>
      <c r="G174" s="109">
        <f>IF(OR(E174=""),"",VLOOKUP(E174,[1]Arbejdstider!$B$4:$AE$78,3,))</f>
        <v>0</v>
      </c>
      <c r="H174" s="109">
        <f>IF(OR(E174=""),"",VLOOKUP(E174,[1]Arbejdstider!$B$4:$AE$78,4,))</f>
        <v>0</v>
      </c>
      <c r="I174" s="109">
        <f>IF(OR(E174=""),"",VLOOKUP(E174,[1]Arbejdstider!$B$4:$AE$78,5,))</f>
        <v>0</v>
      </c>
      <c r="J174" s="110">
        <f>IF(OR(E174=""),"",VLOOKUP(E174,[1]Arbejdstider!$B$4:$AE$78,6,))</f>
        <v>0</v>
      </c>
      <c r="K174" s="110">
        <f>IF(OR(E174=""),"",VLOOKUP(E174,[1]Arbejdstider!$B$4:$AE$78,7,))</f>
        <v>0</v>
      </c>
      <c r="L174" s="111">
        <f>IF(OR(E174=""),"",VLOOKUP(E174,[1]Arbejdstider!$B$3:$AE$78,10,))</f>
        <v>0</v>
      </c>
      <c r="M174" s="111">
        <f>IF(OR(E174=""),"",VLOOKUP(E174,[1]Arbejdstider!$B$4:$AE$78,11,))</f>
        <v>0</v>
      </c>
      <c r="N174" s="109">
        <f>IF(OR(E174=""),"",VLOOKUP(E174,[1]Arbejdstider!$B$4:$AE$78,14,))</f>
        <v>0</v>
      </c>
      <c r="O174" s="109">
        <f>IF(OR(E174=""),"",VLOOKUP(E174,[1]Arbejdstider!$B$4:$AE$78,15,))</f>
        <v>0</v>
      </c>
      <c r="P174" s="109">
        <f>IF(OR(E174=""),"",VLOOKUP(E174,[1]Arbejdstider!$B$4:$AE$78,12,))</f>
        <v>0</v>
      </c>
      <c r="Q174" s="109">
        <f>IF(OR(E174=""),"",VLOOKUP(E174,[1]Arbejdstider!$B$4:$AE$78,13,))</f>
        <v>0</v>
      </c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>
        <f>IF(OR(E174=""),"",VLOOKUP(E174,[1]Arbejdstider!$B$4:$AE$78,16,))</f>
        <v>0</v>
      </c>
      <c r="AC174" s="112">
        <f>IF(OR(E174=""),"",VLOOKUP(E174,[1]Arbejdstider!$B$4:$AE$78,17,))</f>
        <v>0</v>
      </c>
      <c r="AD174" s="112">
        <f>IF(OR(E174=""),"",VLOOKUP(E174,[1]Arbejdstider!$B$4:$AE$78,18,))</f>
        <v>0</v>
      </c>
      <c r="AE174" s="112">
        <f>IF(OR(E174=""),"",VLOOKUP(E174,[1]Arbejdstider!$B$4:$AE$78,19,))</f>
        <v>0</v>
      </c>
      <c r="AF174" s="113">
        <f>IF(OR(E174=""),"",VLOOKUP(E174,[1]Arbejdstider!$B$4:$AE$78,20,))</f>
        <v>1</v>
      </c>
      <c r="AG174" s="109">
        <f>IF(OR(E174=""),"",VLOOKUP(E174,[1]Arbejdstider!$B$4:$AE$78,21,))</f>
        <v>1</v>
      </c>
      <c r="AH174" s="109">
        <f>IF(OR(E174=""),"",VLOOKUP(E174,[1]Arbejdstider!$B$4:$AE$78,22,))</f>
        <v>0</v>
      </c>
      <c r="AI174" s="109">
        <f>IF(OR(E174=""),"",VLOOKUP(E174,[1]Arbejdstider!$B$4:$AE$78,23,))</f>
        <v>0</v>
      </c>
      <c r="AJ174" s="114">
        <f>IF(OR(E174=""),"",VLOOKUP(E174,[1]Arbejdstider!$B$4:$AE$78,20,))</f>
        <v>1</v>
      </c>
      <c r="AK174" s="110">
        <f>IF(OR(E174=""),"",VLOOKUP(E174,[1]Arbejdstider!$B$4:$AE$78,21,))</f>
        <v>1</v>
      </c>
      <c r="AL174" s="115"/>
      <c r="AM174" s="115"/>
      <c r="AN174" s="115"/>
      <c r="AO174" s="115"/>
      <c r="AP174" s="115"/>
      <c r="AQ174" s="115"/>
      <c r="AR174" s="116"/>
      <c r="AS174" s="117"/>
      <c r="AT174" s="118">
        <f>IF(OR(E174=""),"",VLOOKUP(E174,[1]Arbejdstider!$B$4:$AE$78,24,))</f>
        <v>0</v>
      </c>
      <c r="AU174" s="113">
        <f>IF(OR(E174=""),"",VLOOKUP(E174,[1]Arbejdstider!$B$4:$AE$78,22,))</f>
        <v>0</v>
      </c>
      <c r="AV174" s="113">
        <f>IF(OR(E174=""),"",VLOOKUP(E174,[1]Arbejdstider!$B$4:$AE$78,23,))</f>
        <v>0</v>
      </c>
      <c r="AW174" s="119">
        <f t="shared" si="52"/>
        <v>0</v>
      </c>
      <c r="AX174" s="120">
        <f>IF(OR($F174="",$G174=""),0,((IF($G174-MAX($F174,([1]Arbejdstider!$C$84/24))+($G174&lt;$F174)&lt;0,0,$G174-MAX($F174,([1]Arbejdstider!$C$84/24))+($G174&lt;$F174)))*24)-((IF(($G174-MAX($F174,([1]Arbejdstider!$D$84/24))+($G174&lt;$F174))&lt;0,0,($G174-MAX($F174,([1]Arbejdstider!$D$84/24))+($G174&lt;$F174)))))*24)</f>
        <v>0</v>
      </c>
      <c r="AY174" s="121">
        <f>IF(OR($F174="",$G174=""),0,((IF($G174-MAX($F174,([1]Arbejdstider!$C$85/24))+($G174&lt;$F174)&lt;0,0,$G174-MAX($F174,([1]Arbejdstider!$C$85/24))+($G174&lt;$F174)))*24)-((IF(($G174-MAX($F174,([1]Arbejdstider!$D$85/24))+($G174&lt;$F174))&lt;0,0,($G174-MAX($F174,([1]Arbejdstider!$D$85/24))+($G174&lt;$F174)))))*24)-IF(OR($AR174="",$AS174=""),0,((IF($AS174-MAX($AR174,([1]Arbejdstider!$C$85/24))+($AS174&lt;$AR174)&lt;0,0,$AS174-MAX($AR174,([1]Arbejdstider!$C$85/24))+($AS174&lt;$AR174)))*24)-((IF(($AS174-MAX($AR174,([1]Arbejdstider!$D$85/24))+($AS174&lt;$AR174))&lt;0,0,($AS174-MAX($AR174,([1]Arbejdstider!$D$85/24))+($AS174&lt;$AR174)))))*24)</f>
        <v>0</v>
      </c>
      <c r="AZ174" s="121">
        <f>IFERROR(CEILING(IF(E174="","",IF(OR($F174=0,$G174=0),0,($G174&lt;=$F174)*(1-([1]Arbejdstider!$C$86/24)+([1]Arbejdstider!$D$86/24))*24+(MIN(([1]Arbejdstider!$D$86/24),$G174)-MIN(([1]Arbejdstider!$D$86/24),$F174)+MAX(([1]Arbejdstider!$C$86/24),$G174)-MAX(([1]Arbejdstider!$C$86/24),$F174))*24)-IF(OR($AR174=0,$AS174=0),0,($AS174&lt;=$AR174)*(1-([1]Arbejdstider!$C$86/24)+([1]Arbejdstider!$D$86/24))*24+(MIN(([1]Arbejdstider!$D$86/24),$AS174)-MIN(([1]Arbejdstider!$D$86/24),$AR174)+MAX(([1]Arbejdstider!$C$86/24),$AS174)-MAX(([1]Arbejdstider!$C$86/24),$AR174))*24)+IF(OR($H174=0,$I174=0),0,($I174&lt;=$H174)*(1-([1]Arbejdstider!$C$86/24)+([1]Arbejdstider!$D$86/24))*24+(MIN(([1]Arbejdstider!$D$86/24),$I174)-MIN(([1]Arbejdstider!$D$86/24),$H174)+MAX(([1]Arbejdstider!$C$86/24),$G174)-MAX(([1]Arbejdstider!$C$86/24),$H174))*24)),0.5),"")</f>
        <v>0</v>
      </c>
      <c r="BA174" s="122">
        <f t="shared" si="37"/>
        <v>0</v>
      </c>
      <c r="BB174" s="122">
        <f t="shared" si="38"/>
        <v>0</v>
      </c>
      <c r="BC174" s="122">
        <f t="shared" si="39"/>
        <v>0</v>
      </c>
      <c r="BD174" s="123"/>
      <c r="BE174" s="124"/>
      <c r="BF174" s="122">
        <f t="shared" si="40"/>
        <v>0</v>
      </c>
      <c r="BG174" s="121">
        <f t="shared" si="47"/>
        <v>0</v>
      </c>
      <c r="BH174" s="121">
        <f t="shared" si="41"/>
        <v>0</v>
      </c>
      <c r="BI174" s="121">
        <f t="shared" si="42"/>
        <v>0</v>
      </c>
      <c r="BJ174" s="121">
        <f t="shared" si="43"/>
        <v>0</v>
      </c>
      <c r="BK174" s="121">
        <f t="shared" si="51"/>
        <v>0</v>
      </c>
      <c r="BL174" s="121">
        <f t="shared" si="48"/>
        <v>0</v>
      </c>
      <c r="BM174" s="121">
        <f t="shared" si="44"/>
        <v>0</v>
      </c>
      <c r="BN174" s="121"/>
      <c r="BO174" s="125">
        <f>SUM(AW168:AW174)</f>
        <v>1.03125</v>
      </c>
      <c r="BP174" s="126">
        <f>IF(OR(F174=0,G174=0),0,IF(AND(WEEKDAY(C174,2)=5,G174&lt;F174,G174&gt;(6/24)),(G174-MAX(F174,(6/24))+(F174&gt;G174))*24-7,IF(WEEKDAY(C174,2)=6,(G174-MAX(F174,(6/24))+(F174&gt;G174))*24,IF(WEEKDAY(C174,2)=7,IF(F174&gt;G174,([1]Arbejdstider!H$87-F174)*24,IF(F174&lt;G174,(G174-F174)*24)),0))))</f>
        <v>0</v>
      </c>
      <c r="BQ174" s="126">
        <f>IF(OR(H174=0,I174=0),0,IF(AND(WEEKDAY(C174,2)=5,I174&lt;H174,I174&gt;(6/24)),(I174-MAX(H174,(6/24))+(H174&gt;I174))*24-7,IF(WEEKDAY(C174,2)=6,(I174-MAX(H174,(6/24))+(H174&gt;I174))*24,IF(WEEKDAY(C174,2)=7,IF(H174&gt;I174,([1]Arbejdstider!H$87-H174)*24,IF(H174&lt;I174,(I174-H174)*24)),""))))</f>
        <v>0</v>
      </c>
      <c r="BR174" s="126"/>
      <c r="BS174" s="126"/>
      <c r="BT174" s="143"/>
      <c r="BU174" s="128">
        <f t="shared" si="45"/>
        <v>0</v>
      </c>
      <c r="BV174" s="129" t="str">
        <f t="shared" si="46"/>
        <v>Mandag</v>
      </c>
      <c r="CF174" s="131"/>
      <c r="CG174" s="131"/>
      <c r="CP174" s="132"/>
    </row>
    <row r="175" spans="2:94" s="130" customFormat="1" x14ac:dyDescent="0.2">
      <c r="B175" s="106">
        <f>B168+1</f>
        <v>21</v>
      </c>
      <c r="C175" s="107">
        <f t="shared" si="49"/>
        <v>43606</v>
      </c>
      <c r="D175" s="107" t="str">
        <f t="shared" si="50"/>
        <v>Tirsdag</v>
      </c>
      <c r="E175" s="108" t="s">
        <v>55</v>
      </c>
      <c r="F175" s="109">
        <f>IF(OR(E175=""),"",VLOOKUP(E175,[1]Arbejdstider!$B$4:$AE$78,2,))</f>
        <v>0.375</v>
      </c>
      <c r="G175" s="109">
        <f>IF(OR(E175=""),"",VLOOKUP(E175,[1]Arbejdstider!$B$4:$AE$78,3,))</f>
        <v>0.70833333333333337</v>
      </c>
      <c r="H175" s="109">
        <f>IF(OR(E175=""),"",VLOOKUP(E175,[1]Arbejdstider!$B$4:$AE$78,4,))</f>
        <v>0</v>
      </c>
      <c r="I175" s="109">
        <f>IF(OR(E175=""),"",VLOOKUP(E175,[1]Arbejdstider!$B$4:$AE$78,5,))</f>
        <v>0</v>
      </c>
      <c r="J175" s="110">
        <f>IF(OR(E175=""),"",VLOOKUP(E175,[1]Arbejdstider!$B$4:$AE$78,6,))</f>
        <v>0</v>
      </c>
      <c r="K175" s="110">
        <f>IF(OR(E175=""),"",VLOOKUP(E175,[1]Arbejdstider!$B$4:$AE$78,7,))</f>
        <v>0</v>
      </c>
      <c r="L175" s="111">
        <f>IF(OR(E175=""),"",VLOOKUP(E175,[1]Arbejdstider!$B$3:$AE$78,10,))</f>
        <v>0</v>
      </c>
      <c r="M175" s="111">
        <f>IF(OR(E175=""),"",VLOOKUP(E175,[1]Arbejdstider!$B$4:$AE$78,11,))</f>
        <v>0</v>
      </c>
      <c r="N175" s="109">
        <f>IF(OR(E175=""),"",VLOOKUP(E175,[1]Arbejdstider!$B$4:$AE$78,14,))</f>
        <v>0</v>
      </c>
      <c r="O175" s="109">
        <f>IF(OR(E175=""),"",VLOOKUP(E175,[1]Arbejdstider!$B$4:$AE$78,15,))</f>
        <v>0</v>
      </c>
      <c r="P175" s="109">
        <f>IF(OR(E175=""),"",VLOOKUP(E175,[1]Arbejdstider!$B$4:$AE$78,12,))</f>
        <v>0</v>
      </c>
      <c r="Q175" s="109">
        <f>IF(OR(E175=""),"",VLOOKUP(E175,[1]Arbejdstider!$B$4:$AE$78,13,))</f>
        <v>0</v>
      </c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>
        <f>IF(OR(E175=""),"",VLOOKUP(E175,[1]Arbejdstider!$B$4:$AE$78,16,))</f>
        <v>0</v>
      </c>
      <c r="AC175" s="112">
        <f>IF(OR(E175=""),"",VLOOKUP(E175,[1]Arbejdstider!$B$4:$AE$78,17,))</f>
        <v>0</v>
      </c>
      <c r="AD175" s="112">
        <f>IF(OR(E175=""),"",VLOOKUP(E175,[1]Arbejdstider!$B$4:$AE$78,18,))</f>
        <v>0</v>
      </c>
      <c r="AE175" s="112">
        <f>IF(OR(E175=""),"",VLOOKUP(E175,[1]Arbejdstider!$B$4:$AE$78,19,))</f>
        <v>0</v>
      </c>
      <c r="AF175" s="113">
        <f>IF(OR(E175=""),"",VLOOKUP(E175,[1]Arbejdstider!$B$4:$AE$78,20,))</f>
        <v>1</v>
      </c>
      <c r="AG175" s="109">
        <f>IF(OR(E175=""),"",VLOOKUP(E175,[1]Arbejdstider!$B$4:$AE$78,21,))</f>
        <v>0.375</v>
      </c>
      <c r="AH175" s="109">
        <f>IF(OR(E175=""),"",VLOOKUP(E175,[1]Arbejdstider!$B$4:$AE$78,22,))</f>
        <v>0.70833333333333337</v>
      </c>
      <c r="AI175" s="109">
        <f>IF(OR(E175=""),"",VLOOKUP(E175,[1]Arbejdstider!$B$4:$AE$78,23,))</f>
        <v>1</v>
      </c>
      <c r="AJ175" s="114">
        <f>IF(OR(E175=""),"",VLOOKUP(E175,[1]Arbejdstider!$B$4:$AE$78,20,))</f>
        <v>1</v>
      </c>
      <c r="AK175" s="110">
        <f>IF(OR(E175=""),"",VLOOKUP(E175,[1]Arbejdstider!$B$4:$AE$78,21,))</f>
        <v>0.375</v>
      </c>
      <c r="AL175" s="115"/>
      <c r="AM175" s="115"/>
      <c r="AN175" s="115"/>
      <c r="AO175" s="115"/>
      <c r="AP175" s="115"/>
      <c r="AQ175" s="115"/>
      <c r="AR175" s="116"/>
      <c r="AS175" s="117"/>
      <c r="AT175" s="118">
        <f>IF(OR(E175=""),"",VLOOKUP(E175,[1]Arbejdstider!$B$4:$AE$78,24,))</f>
        <v>0.375</v>
      </c>
      <c r="AU175" s="113">
        <f>IF(OR(E175=""),"",VLOOKUP(E175,[1]Arbejdstider!$B$4:$AE$78,22,))</f>
        <v>0.70833333333333337</v>
      </c>
      <c r="AV175" s="113">
        <f>IF(OR(E175=""),"",VLOOKUP(E175,[1]Arbejdstider!$B$4:$AE$78,23,))</f>
        <v>1</v>
      </c>
      <c r="AW175" s="119">
        <f t="shared" si="52"/>
        <v>0.33333333333333331</v>
      </c>
      <c r="AX175" s="120">
        <f>IF(OR($F175="",$G175=""),0,((IF($G175-MAX($F175,([1]Arbejdstider!$C$84/24))+($G175&lt;$F175)&lt;0,0,$G175-MAX($F175,([1]Arbejdstider!$C$84/24))+($G175&lt;$F175)))*24)-((IF(($G175-MAX($F175,([1]Arbejdstider!$D$84/24))+($G175&lt;$F175))&lt;0,0,($G175-MAX($F175,([1]Arbejdstider!$D$84/24))+($G175&lt;$F175)))))*24)</f>
        <v>8</v>
      </c>
      <c r="AY175" s="121">
        <f>IF(OR($F175="",$G175=""),0,((IF($G175-MAX($F175,([1]Arbejdstider!$C$85/24))+($G175&lt;$F175)&lt;0,0,$G175-MAX($F175,([1]Arbejdstider!$C$85/24))+($G175&lt;$F175)))*24)-((IF(($G175-MAX($F175,([1]Arbejdstider!$D$85/24))+($G175&lt;$F175))&lt;0,0,($G175-MAX($F175,([1]Arbejdstider!$D$85/24))+($G175&lt;$F175)))))*24)-IF(OR($AR175="",$AS175=""),0,((IF($AS175-MAX($AR175,([1]Arbejdstider!$C$85/24))+($AS175&lt;$AR175)&lt;0,0,$AS175-MAX($AR175,([1]Arbejdstider!$C$85/24))+($AS175&lt;$AR175)))*24)-((IF(($AS175-MAX($AR175,([1]Arbejdstider!$D$85/24))+($AS175&lt;$AR175))&lt;0,0,($AS175-MAX($AR175,([1]Arbejdstider!$D$85/24))+($AS175&lt;$AR175)))))*24)</f>
        <v>0</v>
      </c>
      <c r="AZ175" s="121">
        <f>IFERROR(CEILING(IF(E175="","",IF(OR($F175=0,$G175=0),0,($G175&lt;=$F175)*(1-([1]Arbejdstider!$C$86/24)+([1]Arbejdstider!$D$86/24))*24+(MIN(([1]Arbejdstider!$D$86/24),$G175)-MIN(([1]Arbejdstider!$D$86/24),$F175)+MAX(([1]Arbejdstider!$C$86/24),$G175)-MAX(([1]Arbejdstider!$C$86/24),$F175))*24)-IF(OR($AR175=0,$AS175=0),0,($AS175&lt;=$AR175)*(1-([1]Arbejdstider!$C$86/24)+([1]Arbejdstider!$D$86/24))*24+(MIN(([1]Arbejdstider!$D$86/24),$AS175)-MIN(([1]Arbejdstider!$D$86/24),$AR175)+MAX(([1]Arbejdstider!$C$86/24),$AS175)-MAX(([1]Arbejdstider!$C$86/24),$AR175))*24)+IF(OR($H175=0,$I175=0),0,($I175&lt;=$H175)*(1-([1]Arbejdstider!$C$86/24)+([1]Arbejdstider!$D$86/24))*24+(MIN(([1]Arbejdstider!$D$86/24),$I175)-MIN(([1]Arbejdstider!$D$86/24),$H175)+MAX(([1]Arbejdstider!$C$86/24),$G175)-MAX(([1]Arbejdstider!$C$86/24),$H175))*24)),0.5),"")</f>
        <v>0</v>
      </c>
      <c r="BA175" s="122">
        <f t="shared" si="37"/>
        <v>0</v>
      </c>
      <c r="BB175" s="122">
        <f t="shared" si="38"/>
        <v>0</v>
      </c>
      <c r="BC175" s="122">
        <f t="shared" si="39"/>
        <v>0</v>
      </c>
      <c r="BD175" s="123"/>
      <c r="BE175" s="124"/>
      <c r="BF175" s="122">
        <f t="shared" si="40"/>
        <v>0</v>
      </c>
      <c r="BG175" s="121">
        <f t="shared" si="47"/>
        <v>0</v>
      </c>
      <c r="BH175" s="121">
        <f t="shared" si="41"/>
        <v>0</v>
      </c>
      <c r="BI175" s="121">
        <f t="shared" si="42"/>
        <v>0</v>
      </c>
      <c r="BJ175" s="121">
        <f t="shared" si="43"/>
        <v>0</v>
      </c>
      <c r="BK175" s="121">
        <f t="shared" si="51"/>
        <v>0</v>
      </c>
      <c r="BL175" s="121">
        <f t="shared" si="48"/>
        <v>0</v>
      </c>
      <c r="BM175" s="121">
        <f t="shared" si="44"/>
        <v>0</v>
      </c>
      <c r="BN175" s="121"/>
      <c r="BO175" s="125"/>
      <c r="BP175" s="126">
        <f>IF(OR(F175=0,G175=0),0,IF(AND(WEEKDAY(C175,2)=5,G175&lt;F175,G175&gt;(6/24)),(G175-MAX(F175,(6/24))+(F175&gt;G175))*24-7,IF(WEEKDAY(C175,2)=6,(G175-MAX(F175,(6/24))+(F175&gt;G175))*24,IF(WEEKDAY(C175,2)=7,IF(F175&gt;G175,([1]Arbejdstider!H$87-F175)*24,IF(F175&lt;G175,(G175-F175)*24)),0))))</f>
        <v>0</v>
      </c>
      <c r="BQ175" s="126">
        <f>IF(OR(H175=0,I175=0),0,IF(AND(WEEKDAY(C175,2)=5,I175&lt;H175,I175&gt;(6/24)),(I175-MAX(H175,(6/24))+(H175&gt;I175))*24-7,IF(WEEKDAY(C175,2)=6,(I175-MAX(H175,(6/24))+(H175&gt;I175))*24,IF(WEEKDAY(C175,2)=7,IF(H175&gt;I175,([1]Arbejdstider!H$87-H175)*24,IF(H175&lt;I175,(I175-H175)*24)),""))))</f>
        <v>0</v>
      </c>
      <c r="BR175" s="126"/>
      <c r="BS175" s="126"/>
      <c r="BT175" s="127"/>
      <c r="BU175" s="128">
        <f t="shared" si="45"/>
        <v>21</v>
      </c>
      <c r="BV175" s="129" t="str">
        <f t="shared" si="46"/>
        <v>Tirsdag</v>
      </c>
      <c r="CF175" s="131"/>
      <c r="CG175" s="131"/>
      <c r="CP175" s="132"/>
    </row>
    <row r="176" spans="2:94" s="130" customFormat="1" x14ac:dyDescent="0.2">
      <c r="B176" s="106"/>
      <c r="C176" s="107">
        <f t="shared" si="49"/>
        <v>43607</v>
      </c>
      <c r="D176" s="107" t="str">
        <f t="shared" si="50"/>
        <v>Onsdag</v>
      </c>
      <c r="E176" s="108" t="s">
        <v>55</v>
      </c>
      <c r="F176" s="109">
        <f>IF(OR(E176=""),"",VLOOKUP(E176,[1]Arbejdstider!$B$4:$AE$78,2,))</f>
        <v>0.375</v>
      </c>
      <c r="G176" s="109">
        <f>IF(OR(E176=""),"",VLOOKUP(E176,[1]Arbejdstider!$B$4:$AE$78,3,))</f>
        <v>0.70833333333333337</v>
      </c>
      <c r="H176" s="109">
        <f>IF(OR(E176=""),"",VLOOKUP(E176,[1]Arbejdstider!$B$4:$AE$78,4,))</f>
        <v>0</v>
      </c>
      <c r="I176" s="109">
        <f>IF(OR(E176=""),"",VLOOKUP(E176,[1]Arbejdstider!$B$4:$AE$78,5,))</f>
        <v>0</v>
      </c>
      <c r="J176" s="110">
        <f>IF(OR(E176=""),"",VLOOKUP(E176,[1]Arbejdstider!$B$4:$AE$78,6,))</f>
        <v>0</v>
      </c>
      <c r="K176" s="110">
        <f>IF(OR(E176=""),"",VLOOKUP(E176,[1]Arbejdstider!$B$4:$AE$78,7,))</f>
        <v>0</v>
      </c>
      <c r="L176" s="111">
        <f>IF(OR(E176=""),"",VLOOKUP(E176,[1]Arbejdstider!$B$3:$AE$78,10,))</f>
        <v>0</v>
      </c>
      <c r="M176" s="111">
        <f>IF(OR(E176=""),"",VLOOKUP(E176,[1]Arbejdstider!$B$4:$AE$78,11,))</f>
        <v>0</v>
      </c>
      <c r="N176" s="109">
        <f>IF(OR(E176=""),"",VLOOKUP(E176,[1]Arbejdstider!$B$4:$AE$78,14,))</f>
        <v>0</v>
      </c>
      <c r="O176" s="109">
        <f>IF(OR(E176=""),"",VLOOKUP(E176,[1]Arbejdstider!$B$4:$AE$78,15,))</f>
        <v>0</v>
      </c>
      <c r="P176" s="109">
        <f>IF(OR(E176=""),"",VLOOKUP(E176,[1]Arbejdstider!$B$4:$AE$78,12,))</f>
        <v>0</v>
      </c>
      <c r="Q176" s="109">
        <f>IF(OR(E176=""),"",VLOOKUP(E176,[1]Arbejdstider!$B$4:$AE$78,13,))</f>
        <v>0</v>
      </c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>
        <f>IF(OR(E176=""),"",VLOOKUP(E176,[1]Arbejdstider!$B$4:$AE$78,16,))</f>
        <v>0</v>
      </c>
      <c r="AC176" s="112">
        <f>IF(OR(E176=""),"",VLOOKUP(E176,[1]Arbejdstider!$B$4:$AE$78,17,))</f>
        <v>0</v>
      </c>
      <c r="AD176" s="112">
        <f>IF(OR(E176=""),"",VLOOKUP(E176,[1]Arbejdstider!$B$4:$AE$78,18,))</f>
        <v>0</v>
      </c>
      <c r="AE176" s="112">
        <f>IF(OR(E176=""),"",VLOOKUP(E176,[1]Arbejdstider!$B$4:$AE$78,19,))</f>
        <v>0</v>
      </c>
      <c r="AF176" s="113">
        <f>IF(OR(E176=""),"",VLOOKUP(E176,[1]Arbejdstider!$B$4:$AE$78,20,))</f>
        <v>1</v>
      </c>
      <c r="AG176" s="109">
        <f>IF(OR(E176=""),"",VLOOKUP(E176,[1]Arbejdstider!$B$4:$AE$78,21,))</f>
        <v>0.375</v>
      </c>
      <c r="AH176" s="109">
        <f>IF(OR(E176=""),"",VLOOKUP(E176,[1]Arbejdstider!$B$4:$AE$78,22,))</f>
        <v>0.70833333333333337</v>
      </c>
      <c r="AI176" s="109">
        <f>IF(OR(E176=""),"",VLOOKUP(E176,[1]Arbejdstider!$B$4:$AE$78,23,))</f>
        <v>1</v>
      </c>
      <c r="AJ176" s="114">
        <f>IF(OR(E176=""),"",VLOOKUP(E176,[1]Arbejdstider!$B$4:$AE$78,20,))</f>
        <v>1</v>
      </c>
      <c r="AK176" s="110">
        <f>IF(OR(E176=""),"",VLOOKUP(E176,[1]Arbejdstider!$B$4:$AE$78,21,))</f>
        <v>0.375</v>
      </c>
      <c r="AL176" s="115"/>
      <c r="AM176" s="115"/>
      <c r="AN176" s="115"/>
      <c r="AO176" s="115"/>
      <c r="AP176" s="115"/>
      <c r="AQ176" s="115"/>
      <c r="AR176" s="116"/>
      <c r="AS176" s="117"/>
      <c r="AT176" s="118">
        <f>IF(OR(E176=""),"",VLOOKUP(E176,[1]Arbejdstider!$B$4:$AE$78,24,))</f>
        <v>0.375</v>
      </c>
      <c r="AU176" s="113">
        <f>IF(OR(E176=""),"",VLOOKUP(E176,[1]Arbejdstider!$B$4:$AE$78,22,))</f>
        <v>0.70833333333333337</v>
      </c>
      <c r="AV176" s="113">
        <f>IF(OR(E176=""),"",VLOOKUP(E176,[1]Arbejdstider!$B$4:$AE$78,23,))</f>
        <v>1</v>
      </c>
      <c r="AW176" s="119">
        <f t="shared" si="52"/>
        <v>0.33333333333333331</v>
      </c>
      <c r="AX176" s="120">
        <f>IF(OR($F176="",$G176=""),0,((IF($G176-MAX($F176,([1]Arbejdstider!$C$84/24))+($G176&lt;$F176)&lt;0,0,$G176-MAX($F176,([1]Arbejdstider!$C$84/24))+($G176&lt;$F176)))*24)-((IF(($G176-MAX($F176,([1]Arbejdstider!$D$84/24))+($G176&lt;$F176))&lt;0,0,($G176-MAX($F176,([1]Arbejdstider!$D$84/24))+($G176&lt;$F176)))))*24)</f>
        <v>8</v>
      </c>
      <c r="AY176" s="121">
        <f>IF(OR($F176="",$G176=""),0,((IF($G176-MAX($F176,([1]Arbejdstider!$C$85/24))+($G176&lt;$F176)&lt;0,0,$G176-MAX($F176,([1]Arbejdstider!$C$85/24))+($G176&lt;$F176)))*24)-((IF(($G176-MAX($F176,([1]Arbejdstider!$D$85/24))+($G176&lt;$F176))&lt;0,0,($G176-MAX($F176,([1]Arbejdstider!$D$85/24))+($G176&lt;$F176)))))*24)-IF(OR($AR176="",$AS176=""),0,((IF($AS176-MAX($AR176,([1]Arbejdstider!$C$85/24))+($AS176&lt;$AR176)&lt;0,0,$AS176-MAX($AR176,([1]Arbejdstider!$C$85/24))+($AS176&lt;$AR176)))*24)-((IF(($AS176-MAX($AR176,([1]Arbejdstider!$D$85/24))+($AS176&lt;$AR176))&lt;0,0,($AS176-MAX($AR176,([1]Arbejdstider!$D$85/24))+($AS176&lt;$AR176)))))*24)</f>
        <v>0</v>
      </c>
      <c r="AZ176" s="121">
        <f>IFERROR(CEILING(IF(E176="","",IF(OR($F176=0,$G176=0),0,($G176&lt;=$F176)*(1-([1]Arbejdstider!$C$86/24)+([1]Arbejdstider!$D$86/24))*24+(MIN(([1]Arbejdstider!$D$86/24),$G176)-MIN(([1]Arbejdstider!$D$86/24),$F176)+MAX(([1]Arbejdstider!$C$86/24),$G176)-MAX(([1]Arbejdstider!$C$86/24),$F176))*24)-IF(OR($AR176=0,$AS176=0),0,($AS176&lt;=$AR176)*(1-([1]Arbejdstider!$C$86/24)+([1]Arbejdstider!$D$86/24))*24+(MIN(([1]Arbejdstider!$D$86/24),$AS176)-MIN(([1]Arbejdstider!$D$86/24),$AR176)+MAX(([1]Arbejdstider!$C$86/24),$AS176)-MAX(([1]Arbejdstider!$C$86/24),$AR176))*24)+IF(OR($H176=0,$I176=0),0,($I176&lt;=$H176)*(1-([1]Arbejdstider!$C$86/24)+([1]Arbejdstider!$D$86/24))*24+(MIN(([1]Arbejdstider!$D$86/24),$I176)-MIN(([1]Arbejdstider!$D$86/24),$H176)+MAX(([1]Arbejdstider!$C$86/24),$G176)-MAX(([1]Arbejdstider!$C$86/24),$H176))*24)),0.5),"")</f>
        <v>0</v>
      </c>
      <c r="BA176" s="122">
        <f t="shared" si="37"/>
        <v>0</v>
      </c>
      <c r="BB176" s="122">
        <f t="shared" si="38"/>
        <v>0</v>
      </c>
      <c r="BC176" s="122">
        <f t="shared" si="39"/>
        <v>0</v>
      </c>
      <c r="BD176" s="123"/>
      <c r="BE176" s="124"/>
      <c r="BF176" s="122">
        <f t="shared" si="40"/>
        <v>0</v>
      </c>
      <c r="BG176" s="121">
        <f t="shared" si="47"/>
        <v>0</v>
      </c>
      <c r="BH176" s="121">
        <f t="shared" si="41"/>
        <v>0</v>
      </c>
      <c r="BI176" s="121">
        <f t="shared" si="42"/>
        <v>0</v>
      </c>
      <c r="BJ176" s="121">
        <f t="shared" si="43"/>
        <v>0</v>
      </c>
      <c r="BK176" s="121">
        <f t="shared" si="51"/>
        <v>0</v>
      </c>
      <c r="BL176" s="121">
        <f t="shared" si="48"/>
        <v>0</v>
      </c>
      <c r="BM176" s="121">
        <f t="shared" si="44"/>
        <v>0</v>
      </c>
      <c r="BN176" s="121"/>
      <c r="BO176" s="125"/>
      <c r="BP176" s="126">
        <f>IF(OR(F176=0,G176=0),0,IF(AND(WEEKDAY(C176,2)=5,G176&lt;F176,G176&gt;(6/24)),(G176-MAX(F176,(6/24))+(F176&gt;G176))*24-7,IF(WEEKDAY(C176,2)=6,(G176-MAX(F176,(6/24))+(F176&gt;G176))*24,IF(WEEKDAY(C176,2)=7,IF(F176&gt;G176,([1]Arbejdstider!H$87-F176)*24,IF(F176&lt;G176,(G176-F176)*24)),0))))</f>
        <v>0</v>
      </c>
      <c r="BQ176" s="126">
        <f>IF(OR(H176=0,I176=0),0,IF(AND(WEEKDAY(C176,2)=5,I176&lt;H176,I176&gt;(6/24)),(I176-MAX(H176,(6/24))+(H176&gt;I176))*24-7,IF(WEEKDAY(C176,2)=6,(I176-MAX(H176,(6/24))+(H176&gt;I176))*24,IF(WEEKDAY(C176,2)=7,IF(H176&gt;I176,([1]Arbejdstider!H$87-H176)*24,IF(H176&lt;I176,(I176-H176)*24)),""))))</f>
        <v>0</v>
      </c>
      <c r="BR176" s="126"/>
      <c r="BS176" s="126"/>
      <c r="BT176" s="127"/>
      <c r="BU176" s="128">
        <f t="shared" si="45"/>
        <v>0</v>
      </c>
      <c r="BV176" s="129" t="str">
        <f t="shared" si="46"/>
        <v>Onsdag</v>
      </c>
      <c r="CF176" s="131"/>
      <c r="CG176" s="131"/>
      <c r="CP176" s="132"/>
    </row>
    <row r="177" spans="2:94" s="130" customFormat="1" x14ac:dyDescent="0.2">
      <c r="B177" s="106"/>
      <c r="C177" s="107">
        <f t="shared" si="49"/>
        <v>43608</v>
      </c>
      <c r="D177" s="107" t="str">
        <f t="shared" si="50"/>
        <v>Torsdag</v>
      </c>
      <c r="E177" s="108" t="s">
        <v>46</v>
      </c>
      <c r="F177" s="109">
        <f>IF(OR(E177=""),"",VLOOKUP(E177,[1]Arbejdstider!$B$4:$AE$78,2,))</f>
        <v>0</v>
      </c>
      <c r="G177" s="109">
        <f>IF(OR(E177=""),"",VLOOKUP(E177,[1]Arbejdstider!$B$4:$AE$78,3,))</f>
        <v>0</v>
      </c>
      <c r="H177" s="109">
        <f>IF(OR(E177=""),"",VLOOKUP(E177,[1]Arbejdstider!$B$4:$AE$78,4,))</f>
        <v>0</v>
      </c>
      <c r="I177" s="109">
        <f>IF(OR(E177=""),"",VLOOKUP(E177,[1]Arbejdstider!$B$4:$AE$78,5,))</f>
        <v>0</v>
      </c>
      <c r="J177" s="110">
        <f>IF(OR(E177=""),"",VLOOKUP(E177,[1]Arbejdstider!$B$4:$AE$78,6,))</f>
        <v>0</v>
      </c>
      <c r="K177" s="110">
        <f>IF(OR(E177=""),"",VLOOKUP(E177,[1]Arbejdstider!$B$4:$AE$78,7,))</f>
        <v>0</v>
      </c>
      <c r="L177" s="111">
        <f>IF(OR(E177=""),"",VLOOKUP(E177,[1]Arbejdstider!$B$3:$AE$78,10,))</f>
        <v>0</v>
      </c>
      <c r="M177" s="111">
        <f>IF(OR(E177=""),"",VLOOKUP(E177,[1]Arbejdstider!$B$4:$AE$78,11,))</f>
        <v>0</v>
      </c>
      <c r="N177" s="109">
        <f>IF(OR(E177=""),"",VLOOKUP(E177,[1]Arbejdstider!$B$4:$AE$78,14,))</f>
        <v>0</v>
      </c>
      <c r="O177" s="109">
        <f>IF(OR(E177=""),"",VLOOKUP(E177,[1]Arbejdstider!$B$4:$AE$78,15,))</f>
        <v>0</v>
      </c>
      <c r="P177" s="109">
        <f>IF(OR(E177=""),"",VLOOKUP(E177,[1]Arbejdstider!$B$4:$AE$78,12,))</f>
        <v>0</v>
      </c>
      <c r="Q177" s="109">
        <f>IF(OR(E177=""),"",VLOOKUP(E177,[1]Arbejdstider!$B$4:$AE$78,13,))</f>
        <v>0</v>
      </c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>
        <f>IF(OR(E177=""),"",VLOOKUP(E177,[1]Arbejdstider!$B$4:$AE$78,16,))</f>
        <v>0</v>
      </c>
      <c r="AC177" s="112">
        <f>IF(OR(E177=""),"",VLOOKUP(E177,[1]Arbejdstider!$B$4:$AE$78,17,))</f>
        <v>0</v>
      </c>
      <c r="AD177" s="112">
        <f>IF(OR(E177=""),"",VLOOKUP(E177,[1]Arbejdstider!$B$4:$AE$78,18,))</f>
        <v>0</v>
      </c>
      <c r="AE177" s="112">
        <f>IF(OR(E177=""),"",VLOOKUP(E177,[1]Arbejdstider!$B$4:$AE$78,19,))</f>
        <v>0</v>
      </c>
      <c r="AF177" s="113">
        <f>IF(OR(E177=""),"",VLOOKUP(E177,[1]Arbejdstider!$B$4:$AE$78,20,))</f>
        <v>1</v>
      </c>
      <c r="AG177" s="109">
        <f>IF(OR(E177=""),"",VLOOKUP(E177,[1]Arbejdstider!$B$4:$AE$78,21,))</f>
        <v>1</v>
      </c>
      <c r="AH177" s="109">
        <f>IF(OR(E177=""),"",VLOOKUP(E177,[1]Arbejdstider!$B$4:$AE$78,22,))</f>
        <v>0</v>
      </c>
      <c r="AI177" s="109">
        <f>IF(OR(E177=""),"",VLOOKUP(E177,[1]Arbejdstider!$B$4:$AE$78,23,))</f>
        <v>0</v>
      </c>
      <c r="AJ177" s="114">
        <f>IF(OR(E177=""),"",VLOOKUP(E177,[1]Arbejdstider!$B$4:$AE$78,20,))</f>
        <v>1</v>
      </c>
      <c r="AK177" s="110">
        <f>IF(OR(E177=""),"",VLOOKUP(E177,[1]Arbejdstider!$B$4:$AE$78,21,))</f>
        <v>1</v>
      </c>
      <c r="AL177" s="115"/>
      <c r="AM177" s="115"/>
      <c r="AN177" s="115"/>
      <c r="AO177" s="115"/>
      <c r="AP177" s="115"/>
      <c r="AQ177" s="115"/>
      <c r="AR177" s="116"/>
      <c r="AS177" s="117"/>
      <c r="AT177" s="118">
        <f>IF(OR(E177=""),"",VLOOKUP(E177,[1]Arbejdstider!$B$4:$AE$78,24,))</f>
        <v>0</v>
      </c>
      <c r="AU177" s="113">
        <f>IF(OR(E177=""),"",VLOOKUP(E177,[1]Arbejdstider!$B$4:$AE$78,22,))</f>
        <v>0</v>
      </c>
      <c r="AV177" s="113">
        <f>IF(OR(E177=""),"",VLOOKUP(E177,[1]Arbejdstider!$B$4:$AE$78,23,))</f>
        <v>0</v>
      </c>
      <c r="AW177" s="119">
        <f t="shared" si="52"/>
        <v>0</v>
      </c>
      <c r="AX177" s="120">
        <f>IF(OR($F177="",$G177=""),0,((IF($G177-MAX($F177,([1]Arbejdstider!$C$84/24))+($G177&lt;$F177)&lt;0,0,$G177-MAX($F177,([1]Arbejdstider!$C$84/24))+($G177&lt;$F177)))*24)-((IF(($G177-MAX($F177,([1]Arbejdstider!$D$84/24))+($G177&lt;$F177))&lt;0,0,($G177-MAX($F177,([1]Arbejdstider!$D$84/24))+($G177&lt;$F177)))))*24)</f>
        <v>0</v>
      </c>
      <c r="AY177" s="121">
        <f>IF(OR($F177="",$G177=""),0,((IF($G177-MAX($F177,([1]Arbejdstider!$C$85/24))+($G177&lt;$F177)&lt;0,0,$G177-MAX($F177,([1]Arbejdstider!$C$85/24))+($G177&lt;$F177)))*24)-((IF(($G177-MAX($F177,([1]Arbejdstider!$D$85/24))+($G177&lt;$F177))&lt;0,0,($G177-MAX($F177,([1]Arbejdstider!$D$85/24))+($G177&lt;$F177)))))*24)-IF(OR($AR177="",$AS177=""),0,((IF($AS177-MAX($AR177,([1]Arbejdstider!$C$85/24))+($AS177&lt;$AR177)&lt;0,0,$AS177-MAX($AR177,([1]Arbejdstider!$C$85/24))+($AS177&lt;$AR177)))*24)-((IF(($AS177-MAX($AR177,([1]Arbejdstider!$D$85/24))+($AS177&lt;$AR177))&lt;0,0,($AS177-MAX($AR177,([1]Arbejdstider!$D$85/24))+($AS177&lt;$AR177)))))*24)</f>
        <v>0</v>
      </c>
      <c r="AZ177" s="121">
        <f>IFERROR(CEILING(IF(E177="","",IF(OR($F177=0,$G177=0),0,($G177&lt;=$F177)*(1-([1]Arbejdstider!$C$86/24)+([1]Arbejdstider!$D$86/24))*24+(MIN(([1]Arbejdstider!$D$86/24),$G177)-MIN(([1]Arbejdstider!$D$86/24),$F177)+MAX(([1]Arbejdstider!$C$86/24),$G177)-MAX(([1]Arbejdstider!$C$86/24),$F177))*24)-IF(OR($AR177=0,$AS177=0),0,($AS177&lt;=$AR177)*(1-([1]Arbejdstider!$C$86/24)+([1]Arbejdstider!$D$86/24))*24+(MIN(([1]Arbejdstider!$D$86/24),$AS177)-MIN(([1]Arbejdstider!$D$86/24),$AR177)+MAX(([1]Arbejdstider!$C$86/24),$AS177)-MAX(([1]Arbejdstider!$C$86/24),$AR177))*24)+IF(OR($H177=0,$I177=0),0,($I177&lt;=$H177)*(1-([1]Arbejdstider!$C$86/24)+([1]Arbejdstider!$D$86/24))*24+(MIN(([1]Arbejdstider!$D$86/24),$I177)-MIN(([1]Arbejdstider!$D$86/24),$H177)+MAX(([1]Arbejdstider!$C$86/24),$G177)-MAX(([1]Arbejdstider!$C$86/24),$H177))*24)),0.5),"")</f>
        <v>0</v>
      </c>
      <c r="BA177" s="122">
        <f t="shared" si="37"/>
        <v>0</v>
      </c>
      <c r="BB177" s="122">
        <f t="shared" si="38"/>
        <v>0</v>
      </c>
      <c r="BC177" s="122">
        <f t="shared" si="39"/>
        <v>0</v>
      </c>
      <c r="BD177" s="123"/>
      <c r="BE177" s="124"/>
      <c r="BF177" s="122">
        <f t="shared" si="40"/>
        <v>0</v>
      </c>
      <c r="BG177" s="121">
        <f t="shared" si="47"/>
        <v>0</v>
      </c>
      <c r="BH177" s="121">
        <f t="shared" si="41"/>
        <v>0</v>
      </c>
      <c r="BI177" s="121">
        <f t="shared" si="42"/>
        <v>0</v>
      </c>
      <c r="BJ177" s="121">
        <f t="shared" si="43"/>
        <v>0</v>
      </c>
      <c r="BK177" s="121">
        <f t="shared" si="51"/>
        <v>0</v>
      </c>
      <c r="BL177" s="121">
        <f t="shared" si="48"/>
        <v>0</v>
      </c>
      <c r="BM177" s="121">
        <f t="shared" si="44"/>
        <v>0</v>
      </c>
      <c r="BN177" s="121"/>
      <c r="BO177" s="125"/>
      <c r="BP177" s="126">
        <f>IF(OR(F177=0,G177=0),0,IF(AND(WEEKDAY(C177,2)=5,G177&lt;F177,G177&gt;(6/24)),(G177-MAX(F177,(6/24))+(F177&gt;G177))*24-7,IF(WEEKDAY(C177,2)=6,(G177-MAX(F177,(6/24))+(F177&gt;G177))*24,IF(WEEKDAY(C177,2)=7,IF(F177&gt;G177,([1]Arbejdstider!H$87-F177)*24,IF(F177&lt;G177,(G177-F177)*24)),0))))</f>
        <v>0</v>
      </c>
      <c r="BQ177" s="126">
        <f>IF(OR(H177=0,I177=0),0,IF(AND(WEEKDAY(C177,2)=5,I177&lt;H177,I177&gt;(6/24)),(I177-MAX(H177,(6/24))+(H177&gt;I177))*24-7,IF(WEEKDAY(C177,2)=6,(I177-MAX(H177,(6/24))+(H177&gt;I177))*24,IF(WEEKDAY(C177,2)=7,IF(H177&gt;I177,([1]Arbejdstider!H$87-H177)*24,IF(H177&lt;I177,(I177-H177)*24)),""))))</f>
        <v>0</v>
      </c>
      <c r="BR177" s="126"/>
      <c r="BS177" s="126"/>
      <c r="BT177" s="127"/>
      <c r="BU177" s="128">
        <f t="shared" si="45"/>
        <v>0</v>
      </c>
      <c r="BV177" s="129" t="str">
        <f t="shared" si="46"/>
        <v>Torsdag</v>
      </c>
      <c r="CF177" s="131"/>
      <c r="CG177" s="131"/>
      <c r="CP177" s="132"/>
    </row>
    <row r="178" spans="2:94" s="130" customFormat="1" x14ac:dyDescent="0.2">
      <c r="B178" s="106"/>
      <c r="C178" s="107">
        <f t="shared" si="49"/>
        <v>43609</v>
      </c>
      <c r="D178" s="107" t="str">
        <f t="shared" si="50"/>
        <v>Fredag</v>
      </c>
      <c r="E178" s="108" t="s">
        <v>52</v>
      </c>
      <c r="F178" s="109">
        <f>IF(OR(E178=""),"",VLOOKUP(E178,[1]Arbejdstider!$B$4:$AE$78,2,))</f>
        <v>0.29166666666666669</v>
      </c>
      <c r="G178" s="109">
        <f>IF(OR(E178=""),"",VLOOKUP(E178,[1]Arbejdstider!$B$4:$AE$78,3,))</f>
        <v>0.63541666666666663</v>
      </c>
      <c r="H178" s="109">
        <f>IF(OR(E178=""),"",VLOOKUP(E178,[1]Arbejdstider!$B$4:$AE$78,4,))</f>
        <v>0</v>
      </c>
      <c r="I178" s="109">
        <f>IF(OR(E178=""),"",VLOOKUP(E178,[1]Arbejdstider!$B$4:$AE$78,5,))</f>
        <v>0</v>
      </c>
      <c r="J178" s="110">
        <f>IF(OR(E178=""),"",VLOOKUP(E178,[1]Arbejdstider!$B$4:$AE$78,6,))</f>
        <v>0</v>
      </c>
      <c r="K178" s="110">
        <f>IF(OR(E178=""),"",VLOOKUP(E178,[1]Arbejdstider!$B$4:$AE$78,7,))</f>
        <v>0</v>
      </c>
      <c r="L178" s="111">
        <f>IF(OR(E178=""),"",VLOOKUP(E178,[1]Arbejdstider!$B$3:$AE$78,10,))</f>
        <v>0</v>
      </c>
      <c r="M178" s="111">
        <f>IF(OR(E178=""),"",VLOOKUP(E178,[1]Arbejdstider!$B$4:$AE$78,11,))</f>
        <v>0</v>
      </c>
      <c r="N178" s="109">
        <f>IF(OR(E178=""),"",VLOOKUP(E178,[1]Arbejdstider!$B$4:$AE$78,14,))</f>
        <v>0</v>
      </c>
      <c r="O178" s="109">
        <f>IF(OR(E178=""),"",VLOOKUP(E178,[1]Arbejdstider!$B$4:$AE$78,15,))</f>
        <v>0</v>
      </c>
      <c r="P178" s="109">
        <f>IF(OR(E178=""),"",VLOOKUP(E178,[1]Arbejdstider!$B$4:$AE$78,12,))</f>
        <v>0</v>
      </c>
      <c r="Q178" s="109">
        <f>IF(OR(E178=""),"",VLOOKUP(E178,[1]Arbejdstider!$B$4:$AE$78,13,))</f>
        <v>0</v>
      </c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>
        <f>IF(OR(E178=""),"",VLOOKUP(E178,[1]Arbejdstider!$B$4:$AE$78,16,))</f>
        <v>0</v>
      </c>
      <c r="AC178" s="112">
        <f>IF(OR(E178=""),"",VLOOKUP(E178,[1]Arbejdstider!$B$4:$AE$78,17,))</f>
        <v>0</v>
      </c>
      <c r="AD178" s="112">
        <f>IF(OR(E178=""),"",VLOOKUP(E178,[1]Arbejdstider!$B$4:$AE$78,18,))</f>
        <v>0</v>
      </c>
      <c r="AE178" s="112">
        <f>IF(OR(E178=""),"",VLOOKUP(E178,[1]Arbejdstider!$B$4:$AE$78,19,))</f>
        <v>0</v>
      </c>
      <c r="AF178" s="113">
        <f>IF(OR(E178=""),"",VLOOKUP(E178,[1]Arbejdstider!$B$4:$AE$78,20,))</f>
        <v>1</v>
      </c>
      <c r="AG178" s="109">
        <f>IF(OR(E178=""),"",VLOOKUP(E178,[1]Arbejdstider!$B$4:$AE$78,21,))</f>
        <v>0.29166666666666669</v>
      </c>
      <c r="AH178" s="109">
        <f>IF(OR(E178=""),"",VLOOKUP(E178,[1]Arbejdstider!$B$4:$AE$78,22,))</f>
        <v>0.63541666666666663</v>
      </c>
      <c r="AI178" s="109">
        <f>IF(OR(E178=""),"",VLOOKUP(E178,[1]Arbejdstider!$B$4:$AE$78,23,))</f>
        <v>1</v>
      </c>
      <c r="AJ178" s="114">
        <f>IF(OR(E178=""),"",VLOOKUP(E178,[1]Arbejdstider!$B$4:$AE$78,20,))</f>
        <v>1</v>
      </c>
      <c r="AK178" s="110">
        <f>IF(OR(E178=""),"",VLOOKUP(E178,[1]Arbejdstider!$B$4:$AE$78,21,))</f>
        <v>0.29166666666666669</v>
      </c>
      <c r="AL178" s="115"/>
      <c r="AM178" s="115"/>
      <c r="AN178" s="115"/>
      <c r="AO178" s="115"/>
      <c r="AP178" s="115"/>
      <c r="AQ178" s="115"/>
      <c r="AR178" s="116"/>
      <c r="AS178" s="117"/>
      <c r="AT178" s="118">
        <f>IF(OR(E178=""),"",VLOOKUP(E178,[1]Arbejdstider!$B$4:$AE$78,24,))</f>
        <v>0.29166666666666674</v>
      </c>
      <c r="AU178" s="113">
        <f>IF(OR(E178=""),"",VLOOKUP(E178,[1]Arbejdstider!$B$4:$AE$78,22,))</f>
        <v>0.63541666666666663</v>
      </c>
      <c r="AV178" s="113">
        <f>IF(OR(E178=""),"",VLOOKUP(E178,[1]Arbejdstider!$B$4:$AE$78,23,))</f>
        <v>1</v>
      </c>
      <c r="AW178" s="119">
        <f t="shared" si="52"/>
        <v>0.34375</v>
      </c>
      <c r="AX178" s="120">
        <f>IF(OR($F178="",$G178=""),0,((IF($G178-MAX($F178,([1]Arbejdstider!$C$84/24))+($G178&lt;$F178)&lt;0,0,$G178-MAX($F178,([1]Arbejdstider!$C$84/24))+($G178&lt;$F178)))*24)-((IF(($G178-MAX($F178,([1]Arbejdstider!$D$84/24))+($G178&lt;$F178))&lt;0,0,($G178-MAX($F178,([1]Arbejdstider!$D$84/24))+($G178&lt;$F178)))))*24)</f>
        <v>8.2499999999999982</v>
      </c>
      <c r="AY178" s="121">
        <f>IF(OR($F178="",$G178=""),0,((IF($G178-MAX($F178,([1]Arbejdstider!$C$85/24))+($G178&lt;$F178)&lt;0,0,$G178-MAX($F178,([1]Arbejdstider!$C$85/24))+($G178&lt;$F178)))*24)-((IF(($G178-MAX($F178,([1]Arbejdstider!$D$85/24))+($G178&lt;$F178))&lt;0,0,($G178-MAX($F178,([1]Arbejdstider!$D$85/24))+($G178&lt;$F178)))))*24)-IF(OR($AR178="",$AS178=""),0,((IF($AS178-MAX($AR178,([1]Arbejdstider!$C$85/24))+($AS178&lt;$AR178)&lt;0,0,$AS178-MAX($AR178,([1]Arbejdstider!$C$85/24))+($AS178&lt;$AR178)))*24)-((IF(($AS178-MAX($AR178,([1]Arbejdstider!$D$85/24))+($AS178&lt;$AR178))&lt;0,0,($AS178-MAX($AR178,([1]Arbejdstider!$D$85/24))+($AS178&lt;$AR178)))))*24)</f>
        <v>0</v>
      </c>
      <c r="AZ178" s="121">
        <f>IFERROR(CEILING(IF(E178="","",IF(OR($F178=0,$G178=0),0,($G178&lt;=$F178)*(1-([1]Arbejdstider!$C$86/24)+([1]Arbejdstider!$D$86/24))*24+(MIN(([1]Arbejdstider!$D$86/24),$G178)-MIN(([1]Arbejdstider!$D$86/24),$F178)+MAX(([1]Arbejdstider!$C$86/24),$G178)-MAX(([1]Arbejdstider!$C$86/24),$F178))*24)-IF(OR($AR178=0,$AS178=0),0,($AS178&lt;=$AR178)*(1-([1]Arbejdstider!$C$86/24)+([1]Arbejdstider!$D$86/24))*24+(MIN(([1]Arbejdstider!$D$86/24),$AS178)-MIN(([1]Arbejdstider!$D$86/24),$AR178)+MAX(([1]Arbejdstider!$C$86/24),$AS178)-MAX(([1]Arbejdstider!$C$86/24),$AR178))*24)+IF(OR($H178=0,$I178=0),0,($I178&lt;=$H178)*(1-([1]Arbejdstider!$C$86/24)+([1]Arbejdstider!$D$86/24))*24+(MIN(([1]Arbejdstider!$D$86/24),$I178)-MIN(([1]Arbejdstider!$D$86/24),$H178)+MAX(([1]Arbejdstider!$C$86/24),$G178)-MAX(([1]Arbejdstider!$C$86/24),$H178))*24)),0.5),"")</f>
        <v>0</v>
      </c>
      <c r="BA178" s="122">
        <f t="shared" si="37"/>
        <v>0</v>
      </c>
      <c r="BB178" s="122">
        <f t="shared" si="38"/>
        <v>0</v>
      </c>
      <c r="BC178" s="122">
        <f t="shared" si="39"/>
        <v>0</v>
      </c>
      <c r="BD178" s="123"/>
      <c r="BE178" s="124"/>
      <c r="BF178" s="122">
        <f t="shared" si="40"/>
        <v>0</v>
      </c>
      <c r="BG178" s="121">
        <f t="shared" si="47"/>
        <v>0</v>
      </c>
      <c r="BH178" s="121">
        <f t="shared" si="41"/>
        <v>0</v>
      </c>
      <c r="BI178" s="121">
        <f t="shared" si="42"/>
        <v>0</v>
      </c>
      <c r="BJ178" s="121">
        <f t="shared" si="43"/>
        <v>0</v>
      </c>
      <c r="BK178" s="121">
        <f t="shared" si="51"/>
        <v>0</v>
      </c>
      <c r="BL178" s="121">
        <f t="shared" si="48"/>
        <v>0</v>
      </c>
      <c r="BM178" s="121">
        <f t="shared" si="44"/>
        <v>0</v>
      </c>
      <c r="BN178" s="121"/>
      <c r="BO178" s="125"/>
      <c r="BP178" s="126">
        <f>IF(OR(F178=0,G178=0),0,IF(AND(WEEKDAY(C178,2)=5,G178&lt;F178,G178&gt;(6/24)),(G178-MAX(F178,(6/24))+(F178&gt;G178))*24-7,IF(WEEKDAY(C178,2)=6,(G178-MAX(F178,(6/24))+(F178&gt;G178))*24,IF(WEEKDAY(C178,2)=7,IF(F178&gt;G178,([1]Arbejdstider!H$87-F178)*24,IF(F178&lt;G178,(G178-F178)*24)),0))))</f>
        <v>0</v>
      </c>
      <c r="BQ178" s="126">
        <f>IF(OR(H178=0,I178=0),0,IF(AND(WEEKDAY(C178,2)=5,I178&lt;H178,I178&gt;(6/24)),(I178-MAX(H178,(6/24))+(H178&gt;I178))*24-7,IF(WEEKDAY(C178,2)=6,(I178-MAX(H178,(6/24))+(H178&gt;I178))*24,IF(WEEKDAY(C178,2)=7,IF(H178&gt;I178,([1]Arbejdstider!H$87-H178)*24,IF(H178&lt;I178,(I178-H178)*24)),""))))</f>
        <v>0</v>
      </c>
      <c r="BR178" s="126"/>
      <c r="BS178" s="126"/>
      <c r="BT178" s="127"/>
      <c r="BU178" s="128">
        <f t="shared" si="45"/>
        <v>0</v>
      </c>
      <c r="BV178" s="129" t="str">
        <f t="shared" si="46"/>
        <v>Fredag</v>
      </c>
      <c r="CF178" s="131"/>
      <c r="CG178" s="131"/>
      <c r="CP178" s="132"/>
    </row>
    <row r="179" spans="2:94" s="130" customFormat="1" x14ac:dyDescent="0.2">
      <c r="B179" s="106"/>
      <c r="C179" s="107">
        <f t="shared" si="49"/>
        <v>43610</v>
      </c>
      <c r="D179" s="107" t="str">
        <f t="shared" si="50"/>
        <v>Lørdag</v>
      </c>
      <c r="E179" s="108" t="s">
        <v>50</v>
      </c>
      <c r="F179" s="109">
        <f>IF(OR(E179=""),"",VLOOKUP(E179,[1]Arbejdstider!$B$4:$AE$78,2,))</f>
        <v>0.29166666666666669</v>
      </c>
      <c r="G179" s="109">
        <f>IF(OR(E179=""),"",VLOOKUP(E179,[1]Arbejdstider!$B$4:$AE$78,3,))</f>
        <v>0.625</v>
      </c>
      <c r="H179" s="109">
        <f>IF(OR(E179=""),"",VLOOKUP(E179,[1]Arbejdstider!$B$4:$AE$78,4,))</f>
        <v>0.95833333333333337</v>
      </c>
      <c r="I179" s="109">
        <f>IF(OR(E179=""),"",VLOOKUP(E179,[1]Arbejdstider!$B$4:$AE$78,5,))</f>
        <v>0.30208333333333331</v>
      </c>
      <c r="J179" s="110">
        <f>IF(OR(E179=""),"",VLOOKUP(E179,[1]Arbejdstider!$B$4:$AE$78,6,))</f>
        <v>0</v>
      </c>
      <c r="K179" s="110">
        <f>IF(OR(E179=""),"",VLOOKUP(E179,[1]Arbejdstider!$B$4:$AE$78,7,))</f>
        <v>0</v>
      </c>
      <c r="L179" s="111">
        <f>IF(OR(E179=""),"",VLOOKUP(E179,[1]Arbejdstider!$B$3:$AE$78,10,))</f>
        <v>0</v>
      </c>
      <c r="M179" s="111">
        <f>IF(OR(E179=""),"",VLOOKUP(E179,[1]Arbejdstider!$B$4:$AE$78,11,))</f>
        <v>0</v>
      </c>
      <c r="N179" s="109">
        <f>IF(OR(E179=""),"",VLOOKUP(E179,[1]Arbejdstider!$B$4:$AE$78,14,))</f>
        <v>0</v>
      </c>
      <c r="O179" s="109">
        <f>IF(OR(E179=""),"",VLOOKUP(E179,[1]Arbejdstider!$B$4:$AE$78,15,))</f>
        <v>0</v>
      </c>
      <c r="P179" s="109">
        <f>IF(OR(E179=""),"",VLOOKUP(E179,[1]Arbejdstider!$B$4:$AE$78,12,))</f>
        <v>0</v>
      </c>
      <c r="Q179" s="109">
        <f>IF(OR(E179=""),"",VLOOKUP(E179,[1]Arbejdstider!$B$4:$AE$78,13,))</f>
        <v>0</v>
      </c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>
        <f>IF(OR(E179=""),"",VLOOKUP(E179,[1]Arbejdstider!$B$4:$AE$78,16,))</f>
        <v>0</v>
      </c>
      <c r="AC179" s="112">
        <f>IF(OR(E179=""),"",VLOOKUP(E179,[1]Arbejdstider!$B$4:$AE$78,17,))</f>
        <v>0</v>
      </c>
      <c r="AD179" s="112">
        <f>IF(OR(E179=""),"",VLOOKUP(E179,[1]Arbejdstider!$B$4:$AE$78,18,))</f>
        <v>0</v>
      </c>
      <c r="AE179" s="112">
        <f>IF(OR(E179=""),"",VLOOKUP(E179,[1]Arbejdstider!$B$4:$AE$78,19,))</f>
        <v>0</v>
      </c>
      <c r="AF179" s="113">
        <f>IF(OR(E179=""),"",VLOOKUP(E179,[1]Arbejdstider!$B$4:$AE$78,20,))</f>
        <v>1</v>
      </c>
      <c r="AG179" s="109">
        <f>IF(OR(E179=""),"",VLOOKUP(E179,[1]Arbejdstider!$B$4:$AE$78,21,))</f>
        <v>0.29166666666666669</v>
      </c>
      <c r="AH179" s="109">
        <f>IF(OR(E179=""),"",VLOOKUP(E179,[1]Arbejdstider!$B$4:$AE$78,22,))</f>
        <v>0.625</v>
      </c>
      <c r="AI179" s="109">
        <f>IF(OR(E179=""),"",VLOOKUP(E179,[1]Arbejdstider!$B$4:$AE$78,23,))</f>
        <v>0.95833333333333337</v>
      </c>
      <c r="AJ179" s="114">
        <f>IF(OR(E179=""),"",VLOOKUP(E179,[1]Arbejdstider!$B$4:$AE$78,20,))</f>
        <v>1</v>
      </c>
      <c r="AK179" s="110">
        <f>IF(OR(E179=""),"",VLOOKUP(E179,[1]Arbejdstider!$B$4:$AE$78,21,))</f>
        <v>0.29166666666666669</v>
      </c>
      <c r="AL179" s="115"/>
      <c r="AM179" s="115"/>
      <c r="AN179" s="115"/>
      <c r="AO179" s="115"/>
      <c r="AP179" s="115"/>
      <c r="AQ179" s="115"/>
      <c r="AR179" s="116"/>
      <c r="AS179" s="117"/>
      <c r="AT179" s="118">
        <f>IF(OR(E179=""),"",VLOOKUP(E179,[1]Arbejdstider!$B$4:$AE$78,24,))</f>
        <v>0.29166666666666674</v>
      </c>
      <c r="AU179" s="113">
        <f>IF(OR(E179=""),"",VLOOKUP(E179,[1]Arbejdstider!$B$4:$AE$78,22,))</f>
        <v>0.625</v>
      </c>
      <c r="AV179" s="113">
        <f>IF(OR(E179=""),"",VLOOKUP(E179,[1]Arbejdstider!$B$4:$AE$78,23,))</f>
        <v>0.95833333333333337</v>
      </c>
      <c r="AW179" s="119">
        <f t="shared" si="52"/>
        <v>0.67708333333333337</v>
      </c>
      <c r="AX179" s="120">
        <f>IF(OR($F179="",$G179=""),0,((IF($G179-MAX($F179,([1]Arbejdstider!$C$84/24))+($G179&lt;$F179)&lt;0,0,$G179-MAX($F179,([1]Arbejdstider!$C$84/24))+($G179&lt;$F179)))*24)-((IF(($G179-MAX($F179,([1]Arbejdstider!$D$84/24))+($G179&lt;$F179))&lt;0,0,($G179-MAX($F179,([1]Arbejdstider!$D$84/24))+($G179&lt;$F179)))))*24)</f>
        <v>8</v>
      </c>
      <c r="AY179" s="121">
        <f>IF(OR($F179="",$G179=""),0,((IF($G179-MAX($F179,([1]Arbejdstider!$C$85/24))+($G179&lt;$F179)&lt;0,0,$G179-MAX($F179,([1]Arbejdstider!$C$85/24))+($G179&lt;$F179)))*24)-((IF(($G179-MAX($F179,([1]Arbejdstider!$D$85/24))+($G179&lt;$F179))&lt;0,0,($G179-MAX($F179,([1]Arbejdstider!$D$85/24))+($G179&lt;$F179)))))*24)-IF(OR($AR179="",$AS179=""),0,((IF($AS179-MAX($AR179,([1]Arbejdstider!$C$85/24))+($AS179&lt;$AR179)&lt;0,0,$AS179-MAX($AR179,([1]Arbejdstider!$C$85/24))+($AS179&lt;$AR179)))*24)-((IF(($AS179-MAX($AR179,([1]Arbejdstider!$D$85/24))+($AS179&lt;$AR179))&lt;0,0,($AS179-MAX($AR179,([1]Arbejdstider!$D$85/24))+($AS179&lt;$AR179)))))*24)</f>
        <v>0</v>
      </c>
      <c r="AZ179" s="121">
        <f>IFERROR(CEILING(IF(E179="","",IF(OR($F179=0,$G179=0),0,($G179&lt;=$F179)*(1-([1]Arbejdstider!$C$86/24)+([1]Arbejdstider!$D$86/24))*24+(MIN(([1]Arbejdstider!$D$86/24),$G179)-MIN(([1]Arbejdstider!$D$86/24),$F179)+MAX(([1]Arbejdstider!$C$86/24),$G179)-MAX(([1]Arbejdstider!$C$86/24),$F179))*24)-IF(OR($AR179=0,$AS179=0),0,($AS179&lt;=$AR179)*(1-([1]Arbejdstider!$C$86/24)+([1]Arbejdstider!$D$86/24))*24+(MIN(([1]Arbejdstider!$D$86/24),$AS179)-MIN(([1]Arbejdstider!$D$86/24),$AR179)+MAX(([1]Arbejdstider!$C$86/24),$AS179)-MAX(([1]Arbejdstider!$C$86/24),$AR179))*24)+IF(OR($H179=0,$I179=0),0,($I179&lt;=$H179)*(1-([1]Arbejdstider!$C$86/24)+([1]Arbejdstider!$D$86/24))*24+(MIN(([1]Arbejdstider!$D$86/24),$I179)-MIN(([1]Arbejdstider!$D$86/24),$H179)+MAX(([1]Arbejdstider!$C$86/24),$G179)-MAX(([1]Arbejdstider!$C$86/24),$H179))*24)),0.5),"")</f>
        <v>7</v>
      </c>
      <c r="BA179" s="122">
        <f t="shared" si="37"/>
        <v>0</v>
      </c>
      <c r="BB179" s="122">
        <f t="shared" si="38"/>
        <v>0</v>
      </c>
      <c r="BC179" s="122">
        <f t="shared" si="39"/>
        <v>0</v>
      </c>
      <c r="BD179" s="123"/>
      <c r="BE179" s="124"/>
      <c r="BF179" s="122">
        <f t="shared" si="40"/>
        <v>0</v>
      </c>
      <c r="BG179" s="121">
        <f t="shared" si="47"/>
        <v>16.5</v>
      </c>
      <c r="BH179" s="121">
        <f t="shared" si="41"/>
        <v>0</v>
      </c>
      <c r="BI179" s="121">
        <f t="shared" si="42"/>
        <v>0</v>
      </c>
      <c r="BJ179" s="121">
        <f t="shared" si="43"/>
        <v>0</v>
      </c>
      <c r="BK179" s="121">
        <f t="shared" si="51"/>
        <v>0</v>
      </c>
      <c r="BL179" s="121">
        <f t="shared" si="48"/>
        <v>0</v>
      </c>
      <c r="BM179" s="121">
        <f t="shared" si="44"/>
        <v>0</v>
      </c>
      <c r="BN179" s="121"/>
      <c r="BO179" s="125"/>
      <c r="BP179" s="126">
        <f>IF(OR(F179=0,G179=0),0,IF(AND(WEEKDAY(C179,2)=5,G179&lt;F179,G179&gt;(6/24)),(G179-MAX(F179,(6/24))+(F179&gt;G179))*24-7,IF(WEEKDAY(C179,2)=6,(G179-MAX(F179,(6/24))+(F179&gt;G179))*24,IF(WEEKDAY(C179,2)=7,IF(F179&gt;G179,([1]Arbejdstider!H$87-F179)*24,IF(F179&lt;G179,(G179-F179)*24)),0))))</f>
        <v>8</v>
      </c>
      <c r="BQ179" s="126">
        <f>IF(OR(H179=0,I179=0),0,IF(AND(WEEKDAY(C179,2)=5,I179&lt;H179,I179&gt;(6/24)),(I179-MAX(H179,(6/24))+(H179&gt;I179))*24-7,IF(WEEKDAY(C179,2)=6,(I179-MAX(H179,(6/24))+(H179&gt;I179))*24,IF(WEEKDAY(C179,2)=7,IF(H179&gt;I179,([1]Arbejdstider!H$87-H179)*24,IF(H179&lt;I179,(I179-H179)*24)),""))))</f>
        <v>8.25</v>
      </c>
      <c r="BR179" s="126"/>
      <c r="BS179" s="126"/>
      <c r="BT179" s="127"/>
      <c r="BU179" s="128">
        <f t="shared" si="45"/>
        <v>0</v>
      </c>
      <c r="BV179" s="129" t="str">
        <f t="shared" si="46"/>
        <v>Lørdag</v>
      </c>
      <c r="CF179" s="131"/>
      <c r="CG179" s="131"/>
      <c r="CP179" s="132"/>
    </row>
    <row r="180" spans="2:94" s="130" customFormat="1" x14ac:dyDescent="0.2">
      <c r="B180" s="106"/>
      <c r="C180" s="107">
        <f t="shared" si="49"/>
        <v>43611</v>
      </c>
      <c r="D180" s="107" t="str">
        <f t="shared" si="50"/>
        <v>Søndag</v>
      </c>
      <c r="E180" s="108" t="s">
        <v>48</v>
      </c>
      <c r="F180" s="109">
        <f>IF(OR(E180=""),"",VLOOKUP(E180,[1]Arbejdstider!$B$4:$AE$78,2,))</f>
        <v>0</v>
      </c>
      <c r="G180" s="109">
        <f>IF(OR(E180=""),"",VLOOKUP(E180,[1]Arbejdstider!$B$4:$AE$78,3,))</f>
        <v>0</v>
      </c>
      <c r="H180" s="109">
        <f>IF(OR(E180=""),"",VLOOKUP(E180,[1]Arbejdstider!$B$4:$AE$78,4,))</f>
        <v>0.95833333333333337</v>
      </c>
      <c r="I180" s="109">
        <f>IF(OR(E180=""),"",VLOOKUP(E180,[1]Arbejdstider!$B$4:$AE$78,5,))</f>
        <v>0.30208333333333331</v>
      </c>
      <c r="J180" s="110">
        <f>IF(OR(E180=""),"",VLOOKUP(E180,[1]Arbejdstider!$B$4:$AE$78,6,))</f>
        <v>0</v>
      </c>
      <c r="K180" s="110">
        <f>IF(OR(E180=""),"",VLOOKUP(E180,[1]Arbejdstider!$B$4:$AE$78,7,))</f>
        <v>0</v>
      </c>
      <c r="L180" s="111">
        <f>IF(OR(E180=""),"",VLOOKUP(E180,[1]Arbejdstider!$B$3:$AE$78,10,))</f>
        <v>0</v>
      </c>
      <c r="M180" s="111">
        <f>IF(OR(E180=""),"",VLOOKUP(E180,[1]Arbejdstider!$B$4:$AE$78,11,))</f>
        <v>0</v>
      </c>
      <c r="N180" s="109">
        <f>IF(OR(E180=""),"",VLOOKUP(E180,[1]Arbejdstider!$B$4:$AE$78,14,))</f>
        <v>0</v>
      </c>
      <c r="O180" s="109">
        <f>IF(OR(E180=""),"",VLOOKUP(E180,[1]Arbejdstider!$B$4:$AE$78,15,))</f>
        <v>0</v>
      </c>
      <c r="P180" s="109">
        <f>IF(OR(E180=""),"",VLOOKUP(E180,[1]Arbejdstider!$B$4:$AE$78,12,))</f>
        <v>0</v>
      </c>
      <c r="Q180" s="109">
        <f>IF(OR(E180=""),"",VLOOKUP(E180,[1]Arbejdstider!$B$4:$AE$78,13,))</f>
        <v>0</v>
      </c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>
        <f>IF(OR(E180=""),"",VLOOKUP(E180,[1]Arbejdstider!$B$4:$AE$78,16,))</f>
        <v>0</v>
      </c>
      <c r="AC180" s="112">
        <f>IF(OR(E180=""),"",VLOOKUP(E180,[1]Arbejdstider!$B$4:$AE$78,17,))</f>
        <v>0</v>
      </c>
      <c r="AD180" s="112">
        <f>IF(OR(E180=""),"",VLOOKUP(E180,[1]Arbejdstider!$B$4:$AE$78,18,))</f>
        <v>0</v>
      </c>
      <c r="AE180" s="112">
        <f>IF(OR(E180=""),"",VLOOKUP(E180,[1]Arbejdstider!$B$4:$AE$78,19,))</f>
        <v>0</v>
      </c>
      <c r="AF180" s="113">
        <f>IF(OR(E180=""),"",VLOOKUP(E180,[1]Arbejdstider!$B$4:$AE$78,20,))</f>
        <v>1</v>
      </c>
      <c r="AG180" s="109">
        <f>IF(OR(E180=""),"",VLOOKUP(E180,[1]Arbejdstider!$B$4:$AE$78,21,))</f>
        <v>0.95833333333333337</v>
      </c>
      <c r="AH180" s="109">
        <f>IF(OR(E180=""),"",VLOOKUP(E180,[1]Arbejdstider!$B$4:$AE$78,22,))</f>
        <v>0</v>
      </c>
      <c r="AI180" s="109">
        <f>IF(OR(E180=""),"",VLOOKUP(E180,[1]Arbejdstider!$B$4:$AE$78,23,))</f>
        <v>0</v>
      </c>
      <c r="AJ180" s="114">
        <f>IF(OR(E180=""),"",VLOOKUP(E180,[1]Arbejdstider!$B$4:$AE$78,20,))</f>
        <v>1</v>
      </c>
      <c r="AK180" s="110">
        <f>IF(OR(E180=""),"",VLOOKUP(E180,[1]Arbejdstider!$B$4:$AE$78,21,))</f>
        <v>0.95833333333333337</v>
      </c>
      <c r="AL180" s="115"/>
      <c r="AM180" s="115"/>
      <c r="AN180" s="115"/>
      <c r="AO180" s="115"/>
      <c r="AP180" s="115"/>
      <c r="AQ180" s="115"/>
      <c r="AR180" s="116"/>
      <c r="AS180" s="117"/>
      <c r="AT180" s="118">
        <f>IF(OR(E180=""),"",VLOOKUP(E180,[1]Arbejdstider!$B$4:$AE$78,24,))</f>
        <v>0.95833333333333337</v>
      </c>
      <c r="AU180" s="113">
        <f>IF(OR(E180=""),"",VLOOKUP(E180,[1]Arbejdstider!$B$4:$AE$78,22,))</f>
        <v>0</v>
      </c>
      <c r="AV180" s="113">
        <f>IF(OR(E180=""),"",VLOOKUP(E180,[1]Arbejdstider!$B$4:$AE$78,23,))</f>
        <v>0</v>
      </c>
      <c r="AW180" s="119">
        <f t="shared" si="52"/>
        <v>0.34375</v>
      </c>
      <c r="AX180" s="120">
        <f>IF(OR($F180="",$G180=""),0,((IF($G180-MAX($F180,([1]Arbejdstider!$C$84/24))+($G180&lt;$F180)&lt;0,0,$G180-MAX($F180,([1]Arbejdstider!$C$84/24))+($G180&lt;$F180)))*24)-((IF(($G180-MAX($F180,([1]Arbejdstider!$D$84/24))+($G180&lt;$F180))&lt;0,0,($G180-MAX($F180,([1]Arbejdstider!$D$84/24))+($G180&lt;$F180)))))*24)</f>
        <v>0</v>
      </c>
      <c r="AY180" s="121">
        <f>IF(OR($F180="",$G180=""),0,((IF($G180-MAX($F180,([1]Arbejdstider!$C$85/24))+($G180&lt;$F180)&lt;0,0,$G180-MAX($F180,([1]Arbejdstider!$C$85/24))+($G180&lt;$F180)))*24)-((IF(($G180-MAX($F180,([1]Arbejdstider!$D$85/24))+($G180&lt;$F180))&lt;0,0,($G180-MAX($F180,([1]Arbejdstider!$D$85/24))+($G180&lt;$F180)))))*24)-IF(OR($AR180="",$AS180=""),0,((IF($AS180-MAX($AR180,([1]Arbejdstider!$C$85/24))+($AS180&lt;$AR180)&lt;0,0,$AS180-MAX($AR180,([1]Arbejdstider!$C$85/24))+($AS180&lt;$AR180)))*24)-((IF(($AS180-MAX($AR180,([1]Arbejdstider!$D$85/24))+($AS180&lt;$AR180))&lt;0,0,($AS180-MAX($AR180,([1]Arbejdstider!$D$85/24))+($AS180&lt;$AR180)))))*24)</f>
        <v>0</v>
      </c>
      <c r="AZ180" s="121">
        <f>IFERROR(CEILING(IF(E180="","",IF(OR($F180=0,$G180=0),0,($G180&lt;=$F180)*(1-([1]Arbejdstider!$C$86/24)+([1]Arbejdstider!$D$86/24))*24+(MIN(([1]Arbejdstider!$D$86/24),$G180)-MIN(([1]Arbejdstider!$D$86/24),$F180)+MAX(([1]Arbejdstider!$C$86/24),$G180)-MAX(([1]Arbejdstider!$C$86/24),$F180))*24)-IF(OR($AR180=0,$AS180=0),0,($AS180&lt;=$AR180)*(1-([1]Arbejdstider!$C$86/24)+([1]Arbejdstider!$D$86/24))*24+(MIN(([1]Arbejdstider!$D$86/24),$AS180)-MIN(([1]Arbejdstider!$D$86/24),$AR180)+MAX(([1]Arbejdstider!$C$86/24),$AS180)-MAX(([1]Arbejdstider!$C$86/24),$AR180))*24)+IF(OR($H180=0,$I180=0),0,($I180&lt;=$H180)*(1-([1]Arbejdstider!$C$86/24)+([1]Arbejdstider!$D$86/24))*24+(MIN(([1]Arbejdstider!$D$86/24),$I180)-MIN(([1]Arbejdstider!$D$86/24),$H180)+MAX(([1]Arbejdstider!$C$86/24),$G180)-MAX(([1]Arbejdstider!$C$86/24),$H180))*24)),0.5),"")</f>
        <v>7</v>
      </c>
      <c r="BA180" s="122">
        <f t="shared" si="37"/>
        <v>0</v>
      </c>
      <c r="BB180" s="122">
        <f t="shared" si="38"/>
        <v>0</v>
      </c>
      <c r="BC180" s="122">
        <f t="shared" si="39"/>
        <v>0</v>
      </c>
      <c r="BD180" s="123"/>
      <c r="BE180" s="124"/>
      <c r="BF180" s="122">
        <f t="shared" si="40"/>
        <v>0</v>
      </c>
      <c r="BG180" s="121">
        <f t="shared" si="47"/>
        <v>1</v>
      </c>
      <c r="BH180" s="121">
        <f t="shared" si="41"/>
        <v>0</v>
      </c>
      <c r="BI180" s="121">
        <f t="shared" si="42"/>
        <v>0</v>
      </c>
      <c r="BJ180" s="121">
        <f t="shared" si="43"/>
        <v>0</v>
      </c>
      <c r="BK180" s="121">
        <f t="shared" si="51"/>
        <v>0</v>
      </c>
      <c r="BL180" s="121">
        <f t="shared" si="48"/>
        <v>0</v>
      </c>
      <c r="BM180" s="121">
        <f t="shared" si="44"/>
        <v>0</v>
      </c>
      <c r="BN180" s="121"/>
      <c r="BO180" s="125"/>
      <c r="BP180" s="126">
        <f>IF(OR(F180=0,G180=0),0,IF(AND(WEEKDAY(C180,2)=5,G180&lt;F180,G180&gt;(6/24)),(G180-MAX(F180,(6/24))+(F180&gt;G180))*24-7,IF(WEEKDAY(C180,2)=6,(G180-MAX(F180,(6/24))+(F180&gt;G180))*24,IF(WEEKDAY(C180,2)=7,IF(F180&gt;G180,([1]Arbejdstider!H$87-F180)*24,IF(F180&lt;G180,(G180-F180)*24)),0))))</f>
        <v>0</v>
      </c>
      <c r="BQ180" s="126">
        <f>IF(OR(H180=0,I180=0),0,IF(AND(WEEKDAY(C180,2)=5,I180&lt;H180,I180&gt;(6/24)),(I180-MAX(H180,(6/24))+(H180&gt;I180))*24-7,IF(WEEKDAY(C180,2)=6,(I180-MAX(H180,(6/24))+(H180&gt;I180))*24,IF(WEEKDAY(C180,2)=7,IF(H180&gt;I180,([1]Arbejdstider!H$87-H180)*24,IF(H180&lt;I180,(I180-H180)*24)),""))))</f>
        <v>0.99999999999999911</v>
      </c>
      <c r="BR180" s="126"/>
      <c r="BS180" s="126"/>
      <c r="BT180" s="127"/>
      <c r="BU180" s="128">
        <f t="shared" si="45"/>
        <v>0</v>
      </c>
      <c r="BV180" s="129" t="str">
        <f t="shared" si="46"/>
        <v>Søndag</v>
      </c>
      <c r="CF180" s="131"/>
      <c r="CG180" s="131"/>
      <c r="CP180" s="132"/>
    </row>
    <row r="181" spans="2:94" s="130" customFormat="1" x14ac:dyDescent="0.2">
      <c r="B181" s="106"/>
      <c r="C181" s="107">
        <f t="shared" si="49"/>
        <v>43612</v>
      </c>
      <c r="D181" s="107" t="str">
        <f t="shared" si="50"/>
        <v>Mandag</v>
      </c>
      <c r="E181" s="108" t="s">
        <v>48</v>
      </c>
      <c r="F181" s="109">
        <f>IF(OR(E181=""),"",VLOOKUP(E181,[1]Arbejdstider!$B$4:$AE$78,2,))</f>
        <v>0</v>
      </c>
      <c r="G181" s="109">
        <f>IF(OR(E181=""),"",VLOOKUP(E181,[1]Arbejdstider!$B$4:$AE$78,3,))</f>
        <v>0</v>
      </c>
      <c r="H181" s="109">
        <f>IF(OR(E181=""),"",VLOOKUP(E181,[1]Arbejdstider!$B$4:$AE$78,4,))</f>
        <v>0.95833333333333337</v>
      </c>
      <c r="I181" s="109">
        <f>IF(OR(E181=""),"",VLOOKUP(E181,[1]Arbejdstider!$B$4:$AE$78,5,))</f>
        <v>0.30208333333333331</v>
      </c>
      <c r="J181" s="110">
        <f>IF(OR(E181=""),"",VLOOKUP(E181,[1]Arbejdstider!$B$4:$AE$78,6,))</f>
        <v>0</v>
      </c>
      <c r="K181" s="110">
        <f>IF(OR(E181=""),"",VLOOKUP(E181,[1]Arbejdstider!$B$4:$AE$78,7,))</f>
        <v>0</v>
      </c>
      <c r="L181" s="111">
        <f>IF(OR(E181=""),"",VLOOKUP(E181,[1]Arbejdstider!$B$3:$AE$78,10,))</f>
        <v>0</v>
      </c>
      <c r="M181" s="111">
        <f>IF(OR(E181=""),"",VLOOKUP(E181,[1]Arbejdstider!$B$4:$AE$78,11,))</f>
        <v>0</v>
      </c>
      <c r="N181" s="109">
        <f>IF(OR(E181=""),"",VLOOKUP(E181,[1]Arbejdstider!$B$4:$AE$78,14,))</f>
        <v>0</v>
      </c>
      <c r="O181" s="109">
        <f>IF(OR(E181=""),"",VLOOKUP(E181,[1]Arbejdstider!$B$4:$AE$78,15,))</f>
        <v>0</v>
      </c>
      <c r="P181" s="109">
        <f>IF(OR(E181=""),"",VLOOKUP(E181,[1]Arbejdstider!$B$4:$AE$78,12,))</f>
        <v>0</v>
      </c>
      <c r="Q181" s="109">
        <f>IF(OR(E181=""),"",VLOOKUP(E181,[1]Arbejdstider!$B$4:$AE$78,13,))</f>
        <v>0</v>
      </c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>
        <f>IF(OR(E181=""),"",VLOOKUP(E181,[1]Arbejdstider!$B$4:$AE$78,16,))</f>
        <v>0</v>
      </c>
      <c r="AC181" s="112">
        <f>IF(OR(E181=""),"",VLOOKUP(E181,[1]Arbejdstider!$B$4:$AE$78,17,))</f>
        <v>0</v>
      </c>
      <c r="AD181" s="112">
        <f>IF(OR(E181=""),"",VLOOKUP(E181,[1]Arbejdstider!$B$4:$AE$78,18,))</f>
        <v>0</v>
      </c>
      <c r="AE181" s="112">
        <f>IF(OR(E181=""),"",VLOOKUP(E181,[1]Arbejdstider!$B$4:$AE$78,19,))</f>
        <v>0</v>
      </c>
      <c r="AF181" s="113">
        <f>IF(OR(E181=""),"",VLOOKUP(E181,[1]Arbejdstider!$B$4:$AE$78,20,))</f>
        <v>1</v>
      </c>
      <c r="AG181" s="109">
        <f>IF(OR(E181=""),"",VLOOKUP(E181,[1]Arbejdstider!$B$4:$AE$78,21,))</f>
        <v>0.95833333333333337</v>
      </c>
      <c r="AH181" s="109">
        <f>IF(OR(E181=""),"",VLOOKUP(E181,[1]Arbejdstider!$B$4:$AE$78,22,))</f>
        <v>0</v>
      </c>
      <c r="AI181" s="109">
        <f>IF(OR(E181=""),"",VLOOKUP(E181,[1]Arbejdstider!$B$4:$AE$78,23,))</f>
        <v>0</v>
      </c>
      <c r="AJ181" s="114">
        <f>IF(OR(E181=""),"",VLOOKUP(E181,[1]Arbejdstider!$B$4:$AE$78,20,))</f>
        <v>1</v>
      </c>
      <c r="AK181" s="110">
        <f>IF(OR(E181=""),"",VLOOKUP(E181,[1]Arbejdstider!$B$4:$AE$78,21,))</f>
        <v>0.95833333333333337</v>
      </c>
      <c r="AL181" s="115"/>
      <c r="AM181" s="115"/>
      <c r="AN181" s="115"/>
      <c r="AO181" s="115"/>
      <c r="AP181" s="115"/>
      <c r="AQ181" s="115"/>
      <c r="AR181" s="116"/>
      <c r="AS181" s="117"/>
      <c r="AT181" s="118">
        <f>IF(OR(E181=""),"",VLOOKUP(E181,[1]Arbejdstider!$B$4:$AE$78,24,))</f>
        <v>0.95833333333333337</v>
      </c>
      <c r="AU181" s="113">
        <f>IF(OR(E181=""),"",VLOOKUP(E181,[1]Arbejdstider!$B$4:$AE$78,22,))</f>
        <v>0</v>
      </c>
      <c r="AV181" s="113">
        <f>IF(OR(E181=""),"",VLOOKUP(E181,[1]Arbejdstider!$B$4:$AE$78,23,))</f>
        <v>0</v>
      </c>
      <c r="AW181" s="119">
        <f t="shared" si="52"/>
        <v>0.34375</v>
      </c>
      <c r="AX181" s="120">
        <f>IF(OR($F181="",$G181=""),0,((IF($G181-MAX($F181,([1]Arbejdstider!$C$84/24))+($G181&lt;$F181)&lt;0,0,$G181-MAX($F181,([1]Arbejdstider!$C$84/24))+($G181&lt;$F181)))*24)-((IF(($G181-MAX($F181,([1]Arbejdstider!$D$84/24))+($G181&lt;$F181))&lt;0,0,($G181-MAX($F181,([1]Arbejdstider!$D$84/24))+($G181&lt;$F181)))))*24)</f>
        <v>0</v>
      </c>
      <c r="AY181" s="121">
        <f>IF(OR($F181="",$G181=""),0,((IF($G181-MAX($F181,([1]Arbejdstider!$C$85/24))+($G181&lt;$F181)&lt;0,0,$G181-MAX($F181,([1]Arbejdstider!$C$85/24))+($G181&lt;$F181)))*24)-((IF(($G181-MAX($F181,([1]Arbejdstider!$D$85/24))+($G181&lt;$F181))&lt;0,0,($G181-MAX($F181,([1]Arbejdstider!$D$85/24))+($G181&lt;$F181)))))*24)-IF(OR($AR181="",$AS181=""),0,((IF($AS181-MAX($AR181,([1]Arbejdstider!$C$85/24))+($AS181&lt;$AR181)&lt;0,0,$AS181-MAX($AR181,([1]Arbejdstider!$C$85/24))+($AS181&lt;$AR181)))*24)-((IF(($AS181-MAX($AR181,([1]Arbejdstider!$D$85/24))+($AS181&lt;$AR181))&lt;0,0,($AS181-MAX($AR181,([1]Arbejdstider!$D$85/24))+($AS181&lt;$AR181)))))*24)</f>
        <v>0</v>
      </c>
      <c r="AZ181" s="121">
        <f>IFERROR(CEILING(IF(E181="","",IF(OR($F181=0,$G181=0),0,($G181&lt;=$F181)*(1-([1]Arbejdstider!$C$86/24)+([1]Arbejdstider!$D$86/24))*24+(MIN(([1]Arbejdstider!$D$86/24),$G181)-MIN(([1]Arbejdstider!$D$86/24),$F181)+MAX(([1]Arbejdstider!$C$86/24),$G181)-MAX(([1]Arbejdstider!$C$86/24),$F181))*24)-IF(OR($AR181=0,$AS181=0),0,($AS181&lt;=$AR181)*(1-([1]Arbejdstider!$C$86/24)+([1]Arbejdstider!$D$86/24))*24+(MIN(([1]Arbejdstider!$D$86/24),$AS181)-MIN(([1]Arbejdstider!$D$86/24),$AR181)+MAX(([1]Arbejdstider!$C$86/24),$AS181)-MAX(([1]Arbejdstider!$C$86/24),$AR181))*24)+IF(OR($H181=0,$I181=0),0,($I181&lt;=$H181)*(1-([1]Arbejdstider!$C$86/24)+([1]Arbejdstider!$D$86/24))*24+(MIN(([1]Arbejdstider!$D$86/24),$I181)-MIN(([1]Arbejdstider!$D$86/24),$H181)+MAX(([1]Arbejdstider!$C$86/24),$G181)-MAX(([1]Arbejdstider!$C$86/24),$H181))*24)),0.5),"")</f>
        <v>7</v>
      </c>
      <c r="BA181" s="122">
        <f t="shared" si="37"/>
        <v>0</v>
      </c>
      <c r="BB181" s="122">
        <f t="shared" si="38"/>
        <v>0</v>
      </c>
      <c r="BC181" s="122">
        <f t="shared" si="39"/>
        <v>0</v>
      </c>
      <c r="BD181" s="123"/>
      <c r="BE181" s="124"/>
      <c r="BF181" s="122">
        <f t="shared" si="40"/>
        <v>0</v>
      </c>
      <c r="BG181" s="121" t="str">
        <f t="shared" si="47"/>
        <v/>
      </c>
      <c r="BH181" s="121">
        <f t="shared" si="41"/>
        <v>0</v>
      </c>
      <c r="BI181" s="121">
        <f t="shared" si="42"/>
        <v>0</v>
      </c>
      <c r="BJ181" s="121">
        <f t="shared" si="43"/>
        <v>0</v>
      </c>
      <c r="BK181" s="121">
        <f t="shared" si="51"/>
        <v>0</v>
      </c>
      <c r="BL181" s="121">
        <f t="shared" si="48"/>
        <v>0</v>
      </c>
      <c r="BM181" s="121">
        <f t="shared" si="44"/>
        <v>0</v>
      </c>
      <c r="BN181" s="121"/>
      <c r="BO181" s="125">
        <f>SUM(AW175:AW181)</f>
        <v>2.375</v>
      </c>
      <c r="BP181" s="126">
        <f>IF(OR(F181=0,G181=0),0,IF(AND(WEEKDAY(C181,2)=5,G181&lt;F181,G181&gt;(6/24)),(G181-MAX(F181,(6/24))+(F181&gt;G181))*24-7,IF(WEEKDAY(C181,2)=6,(G181-MAX(F181,(6/24))+(F181&gt;G181))*24,IF(WEEKDAY(C181,2)=7,IF(F181&gt;G181,([1]Arbejdstider!H$87-F181)*24,IF(F181&lt;G181,(G181-F181)*24)),0))))</f>
        <v>0</v>
      </c>
      <c r="BQ181" s="126" t="str">
        <f>IF(OR(H181=0,I181=0),0,IF(AND(WEEKDAY(C181,2)=5,I181&lt;H181,I181&gt;(6/24)),(I181-MAX(H181,(6/24))+(H181&gt;I181))*24-7,IF(WEEKDAY(C181,2)=6,(I181-MAX(H181,(6/24))+(H181&gt;I181))*24,IF(WEEKDAY(C181,2)=7,IF(H181&gt;I181,([1]Arbejdstider!H$87-H181)*24,IF(H181&lt;I181,(I181-H181)*24)),""))))</f>
        <v/>
      </c>
      <c r="BR181" s="126"/>
      <c r="BS181" s="126"/>
      <c r="BT181" s="127"/>
      <c r="BU181" s="128">
        <f t="shared" si="45"/>
        <v>0</v>
      </c>
      <c r="BV181" s="129" t="str">
        <f t="shared" si="46"/>
        <v>Mandag</v>
      </c>
      <c r="CF181" s="131"/>
      <c r="CG181" s="131"/>
      <c r="CP181" s="132"/>
    </row>
    <row r="182" spans="2:94" s="130" customFormat="1" x14ac:dyDescent="0.2">
      <c r="B182" s="106">
        <f>B175+1</f>
        <v>22</v>
      </c>
      <c r="C182" s="107">
        <f t="shared" si="49"/>
        <v>43613</v>
      </c>
      <c r="D182" s="107" t="str">
        <f t="shared" si="50"/>
        <v>Tirsdag</v>
      </c>
      <c r="E182" s="108" t="s">
        <v>49</v>
      </c>
      <c r="F182" s="109">
        <f>IF(OR(E182=""),"",VLOOKUP(E182,[1]Arbejdstider!$B$4:$AE$78,2,))</f>
        <v>0</v>
      </c>
      <c r="G182" s="109">
        <f>IF(OR(E182=""),"",VLOOKUP(E182,[1]Arbejdstider!$B$4:$AE$78,3,))</f>
        <v>0</v>
      </c>
      <c r="H182" s="109">
        <f>IF(OR(E182=""),"",VLOOKUP(E182,[1]Arbejdstider!$B$4:$AE$78,4,))</f>
        <v>0</v>
      </c>
      <c r="I182" s="109">
        <f>IF(OR(E182=""),"",VLOOKUP(E182,[1]Arbejdstider!$B$4:$AE$78,5,))</f>
        <v>0</v>
      </c>
      <c r="J182" s="110">
        <f>IF(OR(E182=""),"",VLOOKUP(E182,[1]Arbejdstider!$B$4:$AE$78,6,))</f>
        <v>0</v>
      </c>
      <c r="K182" s="110">
        <f>IF(OR(E182=""),"",VLOOKUP(E182,[1]Arbejdstider!$B$4:$AE$78,7,))</f>
        <v>0</v>
      </c>
      <c r="L182" s="111">
        <f>IF(OR(E182=""),"",VLOOKUP(E182,[1]Arbejdstider!$B$3:$AE$78,10,))</f>
        <v>0</v>
      </c>
      <c r="M182" s="111">
        <f>IF(OR(E182=""),"",VLOOKUP(E182,[1]Arbejdstider!$B$4:$AE$78,11,))</f>
        <v>0</v>
      </c>
      <c r="N182" s="109">
        <f>IF(OR(E182=""),"",VLOOKUP(E182,[1]Arbejdstider!$B$4:$AE$78,14,))</f>
        <v>0</v>
      </c>
      <c r="O182" s="109">
        <f>IF(OR(E182=""),"",VLOOKUP(E182,[1]Arbejdstider!$B$4:$AE$78,15,))</f>
        <v>0</v>
      </c>
      <c r="P182" s="109">
        <f>IF(OR(E182=""),"",VLOOKUP(E182,[1]Arbejdstider!$B$4:$AE$78,12,))</f>
        <v>0</v>
      </c>
      <c r="Q182" s="109">
        <f>IF(OR(E182=""),"",VLOOKUP(E182,[1]Arbejdstider!$B$4:$AE$78,13,))</f>
        <v>0</v>
      </c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>
        <f>IF(OR(E182=""),"",VLOOKUP(E182,[1]Arbejdstider!$B$4:$AE$78,16,))</f>
        <v>0</v>
      </c>
      <c r="AC182" s="112">
        <f>IF(OR(E182=""),"",VLOOKUP(E182,[1]Arbejdstider!$B$4:$AE$78,17,))</f>
        <v>0</v>
      </c>
      <c r="AD182" s="112">
        <f>IF(OR(E182=""),"",VLOOKUP(E182,[1]Arbejdstider!$B$4:$AE$78,18,))</f>
        <v>0</v>
      </c>
      <c r="AE182" s="112">
        <f>IF(OR(E182=""),"",VLOOKUP(E182,[1]Arbejdstider!$B$4:$AE$78,19,))</f>
        <v>0</v>
      </c>
      <c r="AF182" s="113">
        <f>IF(OR(E182=""),"",VLOOKUP(E182,[1]Arbejdstider!$B$4:$AE$78,20,))</f>
        <v>0.30208333333333331</v>
      </c>
      <c r="AG182" s="109">
        <f>IF(OR(E182=""),"",VLOOKUP(E182,[1]Arbejdstider!$B$4:$AE$78,21,))</f>
        <v>0.55208333333333337</v>
      </c>
      <c r="AH182" s="109">
        <f>IF(OR(E182=""),"",VLOOKUP(E182,[1]Arbejdstider!$B$4:$AE$78,22,))</f>
        <v>0.55208333333333337</v>
      </c>
      <c r="AI182" s="109">
        <f>IF(OR(E182=""),"",VLOOKUP(E182,[1]Arbejdstider!$B$4:$AE$78,23,))</f>
        <v>1</v>
      </c>
      <c r="AJ182" s="114">
        <f>IF(OR(E182=""),"",VLOOKUP(E182,[1]Arbejdstider!$B$4:$AE$78,20,))</f>
        <v>0.30208333333333331</v>
      </c>
      <c r="AK182" s="110">
        <f>IF(OR(E182=""),"",VLOOKUP(E182,[1]Arbejdstider!$B$4:$AE$78,21,))</f>
        <v>0.55208333333333337</v>
      </c>
      <c r="AL182" s="115"/>
      <c r="AM182" s="115"/>
      <c r="AN182" s="115"/>
      <c r="AO182" s="115"/>
      <c r="AP182" s="115"/>
      <c r="AQ182" s="115"/>
      <c r="AR182" s="116"/>
      <c r="AS182" s="117"/>
      <c r="AT182" s="118">
        <f>IF(OR(E182=""),"",VLOOKUP(E182,[1]Arbejdstider!$B$4:$AE$78,24,))</f>
        <v>0.25000000000000006</v>
      </c>
      <c r="AU182" s="113">
        <f>IF(OR(E182=""),"",VLOOKUP(E182,[1]Arbejdstider!$B$4:$AE$78,22,))</f>
        <v>0.55208333333333337</v>
      </c>
      <c r="AV182" s="113">
        <f>IF(OR(E182=""),"",VLOOKUP(E182,[1]Arbejdstider!$B$4:$AE$78,23,))</f>
        <v>1</v>
      </c>
      <c r="AW182" s="119">
        <f t="shared" si="52"/>
        <v>0</v>
      </c>
      <c r="AX182" s="120">
        <f>IF(OR($F182="",$G182=""),0,((IF($G182-MAX($F182,([1]Arbejdstider!$C$84/24))+($G182&lt;$F182)&lt;0,0,$G182-MAX($F182,([1]Arbejdstider!$C$84/24))+($G182&lt;$F182)))*24)-((IF(($G182-MAX($F182,([1]Arbejdstider!$D$84/24))+($G182&lt;$F182))&lt;0,0,($G182-MAX($F182,([1]Arbejdstider!$D$84/24))+($G182&lt;$F182)))))*24)</f>
        <v>0</v>
      </c>
      <c r="AY182" s="121">
        <f>IF(OR($F182="",$G182=""),0,((IF($G182-MAX($F182,([1]Arbejdstider!$C$85/24))+($G182&lt;$F182)&lt;0,0,$G182-MAX($F182,([1]Arbejdstider!$C$85/24))+($G182&lt;$F182)))*24)-((IF(($G182-MAX($F182,([1]Arbejdstider!$D$85/24))+($G182&lt;$F182))&lt;0,0,($G182-MAX($F182,([1]Arbejdstider!$D$85/24))+($G182&lt;$F182)))))*24)-IF(OR($AR182="",$AS182=""),0,((IF($AS182-MAX($AR182,([1]Arbejdstider!$C$85/24))+($AS182&lt;$AR182)&lt;0,0,$AS182-MAX($AR182,([1]Arbejdstider!$C$85/24))+($AS182&lt;$AR182)))*24)-((IF(($AS182-MAX($AR182,([1]Arbejdstider!$D$85/24))+($AS182&lt;$AR182))&lt;0,0,($AS182-MAX($AR182,([1]Arbejdstider!$D$85/24))+($AS182&lt;$AR182)))))*24)</f>
        <v>0</v>
      </c>
      <c r="AZ182" s="121">
        <f>IFERROR(CEILING(IF(E182="","",IF(OR($F182=0,$G182=0),0,($G182&lt;=$F182)*(1-([1]Arbejdstider!$C$86/24)+([1]Arbejdstider!$D$86/24))*24+(MIN(([1]Arbejdstider!$D$86/24),$G182)-MIN(([1]Arbejdstider!$D$86/24),$F182)+MAX(([1]Arbejdstider!$C$86/24),$G182)-MAX(([1]Arbejdstider!$C$86/24),$F182))*24)-IF(OR($AR182=0,$AS182=0),0,($AS182&lt;=$AR182)*(1-([1]Arbejdstider!$C$86/24)+([1]Arbejdstider!$D$86/24))*24+(MIN(([1]Arbejdstider!$D$86/24),$AS182)-MIN(([1]Arbejdstider!$D$86/24),$AR182)+MAX(([1]Arbejdstider!$C$86/24),$AS182)-MAX(([1]Arbejdstider!$C$86/24),$AR182))*24)+IF(OR($H182=0,$I182=0),0,($I182&lt;=$H182)*(1-([1]Arbejdstider!$C$86/24)+([1]Arbejdstider!$D$86/24))*24+(MIN(([1]Arbejdstider!$D$86/24),$I182)-MIN(([1]Arbejdstider!$D$86/24),$H182)+MAX(([1]Arbejdstider!$C$86/24),$G182)-MAX(([1]Arbejdstider!$C$86/24),$H182))*24)),0.5),"")</f>
        <v>0</v>
      </c>
      <c r="BA182" s="122">
        <f t="shared" si="37"/>
        <v>0</v>
      </c>
      <c r="BB182" s="122">
        <f t="shared" si="38"/>
        <v>0</v>
      </c>
      <c r="BC182" s="122">
        <f t="shared" si="39"/>
        <v>0</v>
      </c>
      <c r="BD182" s="123"/>
      <c r="BE182" s="124"/>
      <c r="BF182" s="122">
        <f t="shared" si="40"/>
        <v>0</v>
      </c>
      <c r="BG182" s="121">
        <f t="shared" si="47"/>
        <v>0</v>
      </c>
      <c r="BH182" s="121">
        <f t="shared" si="41"/>
        <v>0</v>
      </c>
      <c r="BI182" s="121">
        <f t="shared" si="42"/>
        <v>0</v>
      </c>
      <c r="BJ182" s="121">
        <f t="shared" si="43"/>
        <v>0</v>
      </c>
      <c r="BK182" s="121">
        <f t="shared" si="51"/>
        <v>0</v>
      </c>
      <c r="BL182" s="121">
        <f t="shared" si="48"/>
        <v>0</v>
      </c>
      <c r="BM182" s="121">
        <f t="shared" si="44"/>
        <v>0</v>
      </c>
      <c r="BN182" s="121"/>
      <c r="BO182" s="125"/>
      <c r="BP182" s="126">
        <f>IF(OR(F182=0,G182=0),0,IF(AND(WEEKDAY(C182,2)=5,G182&lt;F182,G182&gt;(6/24)),(G182-MAX(F182,(6/24))+(F182&gt;G182))*24-7,IF(WEEKDAY(C182,2)=6,(G182-MAX(F182,(6/24))+(F182&gt;G182))*24,IF(WEEKDAY(C182,2)=7,IF(F182&gt;G182,([1]Arbejdstider!H$87-F182)*24,IF(F182&lt;G182,(G182-F182)*24)),0))))</f>
        <v>0</v>
      </c>
      <c r="BQ182" s="126">
        <f>IF(OR(H182=0,I182=0),0,IF(AND(WEEKDAY(C182,2)=5,I182&lt;H182,I182&gt;(6/24)),(I182-MAX(H182,(6/24))+(H182&gt;I182))*24-7,IF(WEEKDAY(C182,2)=6,(I182-MAX(H182,(6/24))+(H182&gt;I182))*24,IF(WEEKDAY(C182,2)=7,IF(H182&gt;I182,([1]Arbejdstider!H$87-H182)*24,IF(H182&lt;I182,(I182-H182)*24)),""))))</f>
        <v>0</v>
      </c>
      <c r="BR182" s="126"/>
      <c r="BS182" s="126"/>
      <c r="BT182" s="127"/>
      <c r="BU182" s="128">
        <f t="shared" si="45"/>
        <v>22</v>
      </c>
      <c r="BV182" s="129" t="str">
        <f t="shared" si="46"/>
        <v>Tirsdag</v>
      </c>
      <c r="CF182" s="131"/>
      <c r="CG182" s="131"/>
      <c r="CP182" s="132"/>
    </row>
    <row r="183" spans="2:94" s="130" customFormat="1" x14ac:dyDescent="0.2">
      <c r="B183" s="106"/>
      <c r="C183" s="107">
        <f t="shared" si="49"/>
        <v>43614</v>
      </c>
      <c r="D183" s="107" t="str">
        <f t="shared" si="50"/>
        <v>Onsdag</v>
      </c>
      <c r="E183" s="108" t="s">
        <v>46</v>
      </c>
      <c r="F183" s="109">
        <f>IF(OR(E183=""),"",VLOOKUP(E183,[1]Arbejdstider!$B$4:$AE$78,2,))</f>
        <v>0</v>
      </c>
      <c r="G183" s="109">
        <f>IF(OR(E183=""),"",VLOOKUP(E183,[1]Arbejdstider!$B$4:$AE$78,3,))</f>
        <v>0</v>
      </c>
      <c r="H183" s="109">
        <f>IF(OR(E183=""),"",VLOOKUP(E183,[1]Arbejdstider!$B$4:$AE$78,4,))</f>
        <v>0</v>
      </c>
      <c r="I183" s="109">
        <f>IF(OR(E183=""),"",VLOOKUP(E183,[1]Arbejdstider!$B$4:$AE$78,5,))</f>
        <v>0</v>
      </c>
      <c r="J183" s="110">
        <f>IF(OR(E183=""),"",VLOOKUP(E183,[1]Arbejdstider!$B$4:$AE$78,6,))</f>
        <v>0</v>
      </c>
      <c r="K183" s="110">
        <f>IF(OR(E183=""),"",VLOOKUP(E183,[1]Arbejdstider!$B$4:$AE$78,7,))</f>
        <v>0</v>
      </c>
      <c r="L183" s="111">
        <f>IF(OR(E183=""),"",VLOOKUP(E183,[1]Arbejdstider!$B$3:$AE$78,10,))</f>
        <v>0</v>
      </c>
      <c r="M183" s="111">
        <f>IF(OR(E183=""),"",VLOOKUP(E183,[1]Arbejdstider!$B$4:$AE$78,11,))</f>
        <v>0</v>
      </c>
      <c r="N183" s="109">
        <f>IF(OR(E183=""),"",VLOOKUP(E183,[1]Arbejdstider!$B$4:$AE$78,14,))</f>
        <v>0</v>
      </c>
      <c r="O183" s="109">
        <f>IF(OR(E183=""),"",VLOOKUP(E183,[1]Arbejdstider!$B$4:$AE$78,15,))</f>
        <v>0</v>
      </c>
      <c r="P183" s="109">
        <f>IF(OR(E183=""),"",VLOOKUP(E183,[1]Arbejdstider!$B$4:$AE$78,12,))</f>
        <v>0</v>
      </c>
      <c r="Q183" s="109">
        <f>IF(OR(E183=""),"",VLOOKUP(E183,[1]Arbejdstider!$B$4:$AE$78,13,))</f>
        <v>0</v>
      </c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>
        <f>IF(OR(E183=""),"",VLOOKUP(E183,[1]Arbejdstider!$B$4:$AE$78,16,))</f>
        <v>0</v>
      </c>
      <c r="AC183" s="112">
        <f>IF(OR(E183=""),"",VLOOKUP(E183,[1]Arbejdstider!$B$4:$AE$78,17,))</f>
        <v>0</v>
      </c>
      <c r="AD183" s="112">
        <f>IF(OR(E183=""),"",VLOOKUP(E183,[1]Arbejdstider!$B$4:$AE$78,18,))</f>
        <v>0</v>
      </c>
      <c r="AE183" s="112">
        <f>IF(OR(E183=""),"",VLOOKUP(E183,[1]Arbejdstider!$B$4:$AE$78,19,))</f>
        <v>0</v>
      </c>
      <c r="AF183" s="113">
        <f>IF(OR(E183=""),"",VLOOKUP(E183,[1]Arbejdstider!$B$4:$AE$78,20,))</f>
        <v>1</v>
      </c>
      <c r="AG183" s="109">
        <f>IF(OR(E183=""),"",VLOOKUP(E183,[1]Arbejdstider!$B$4:$AE$78,21,))</f>
        <v>1</v>
      </c>
      <c r="AH183" s="109">
        <f>IF(OR(E183=""),"",VLOOKUP(E183,[1]Arbejdstider!$B$4:$AE$78,22,))</f>
        <v>0</v>
      </c>
      <c r="AI183" s="109">
        <f>IF(OR(E183=""),"",VLOOKUP(E183,[1]Arbejdstider!$B$4:$AE$78,23,))</f>
        <v>0</v>
      </c>
      <c r="AJ183" s="114">
        <f>IF(OR(E183=""),"",VLOOKUP(E183,[1]Arbejdstider!$B$4:$AE$78,20,))</f>
        <v>1</v>
      </c>
      <c r="AK183" s="110">
        <f>IF(OR(E183=""),"",VLOOKUP(E183,[1]Arbejdstider!$B$4:$AE$78,21,))</f>
        <v>1</v>
      </c>
      <c r="AL183" s="115"/>
      <c r="AM183" s="115"/>
      <c r="AN183" s="115"/>
      <c r="AO183" s="115"/>
      <c r="AP183" s="115"/>
      <c r="AQ183" s="115"/>
      <c r="AR183" s="116"/>
      <c r="AS183" s="117"/>
      <c r="AT183" s="118">
        <f>IF(OR(E183=""),"",VLOOKUP(E183,[1]Arbejdstider!$B$4:$AE$78,24,))</f>
        <v>0</v>
      </c>
      <c r="AU183" s="113">
        <f>IF(OR(E183=""),"",VLOOKUP(E183,[1]Arbejdstider!$B$4:$AE$78,22,))</f>
        <v>0</v>
      </c>
      <c r="AV183" s="113">
        <f>IF(OR(E183=""),"",VLOOKUP(E183,[1]Arbejdstider!$B$4:$AE$78,23,))</f>
        <v>0</v>
      </c>
      <c r="AW183" s="119">
        <f t="shared" si="52"/>
        <v>0</v>
      </c>
      <c r="AX183" s="120">
        <f>IF(OR($F183="",$G183=""),0,((IF($G183-MAX($F183,([1]Arbejdstider!$C$84/24))+($G183&lt;$F183)&lt;0,0,$G183-MAX($F183,([1]Arbejdstider!$C$84/24))+($G183&lt;$F183)))*24)-((IF(($G183-MAX($F183,([1]Arbejdstider!$D$84/24))+($G183&lt;$F183))&lt;0,0,($G183-MAX($F183,([1]Arbejdstider!$D$84/24))+($G183&lt;$F183)))))*24)</f>
        <v>0</v>
      </c>
      <c r="AY183" s="121">
        <f>IF(OR($F183="",$G183=""),0,((IF($G183-MAX($F183,([1]Arbejdstider!$C$85/24))+($G183&lt;$F183)&lt;0,0,$G183-MAX($F183,([1]Arbejdstider!$C$85/24))+($G183&lt;$F183)))*24)-((IF(($G183-MAX($F183,([1]Arbejdstider!$D$85/24))+($G183&lt;$F183))&lt;0,0,($G183-MAX($F183,([1]Arbejdstider!$D$85/24))+($G183&lt;$F183)))))*24)-IF(OR($AR183="",$AS183=""),0,((IF($AS183-MAX($AR183,([1]Arbejdstider!$C$85/24))+($AS183&lt;$AR183)&lt;0,0,$AS183-MAX($AR183,([1]Arbejdstider!$C$85/24))+($AS183&lt;$AR183)))*24)-((IF(($AS183-MAX($AR183,([1]Arbejdstider!$D$85/24))+($AS183&lt;$AR183))&lt;0,0,($AS183-MAX($AR183,([1]Arbejdstider!$D$85/24))+($AS183&lt;$AR183)))))*24)</f>
        <v>0</v>
      </c>
      <c r="AZ183" s="121">
        <f>IFERROR(CEILING(IF(E183="","",IF(OR($F183=0,$G183=0),0,($G183&lt;=$F183)*(1-([1]Arbejdstider!$C$86/24)+([1]Arbejdstider!$D$86/24))*24+(MIN(([1]Arbejdstider!$D$86/24),$G183)-MIN(([1]Arbejdstider!$D$86/24),$F183)+MAX(([1]Arbejdstider!$C$86/24),$G183)-MAX(([1]Arbejdstider!$C$86/24),$F183))*24)-IF(OR($AR183=0,$AS183=0),0,($AS183&lt;=$AR183)*(1-([1]Arbejdstider!$C$86/24)+([1]Arbejdstider!$D$86/24))*24+(MIN(([1]Arbejdstider!$D$86/24),$AS183)-MIN(([1]Arbejdstider!$D$86/24),$AR183)+MAX(([1]Arbejdstider!$C$86/24),$AS183)-MAX(([1]Arbejdstider!$C$86/24),$AR183))*24)+IF(OR($H183=0,$I183=0),0,($I183&lt;=$H183)*(1-([1]Arbejdstider!$C$86/24)+([1]Arbejdstider!$D$86/24))*24+(MIN(([1]Arbejdstider!$D$86/24),$I183)-MIN(([1]Arbejdstider!$D$86/24),$H183)+MAX(([1]Arbejdstider!$C$86/24),$G183)-MAX(([1]Arbejdstider!$C$86/24),$H183))*24)),0.5),"")</f>
        <v>0</v>
      </c>
      <c r="BA183" s="122">
        <f t="shared" si="37"/>
        <v>0</v>
      </c>
      <c r="BB183" s="122">
        <f t="shared" si="38"/>
        <v>0</v>
      </c>
      <c r="BC183" s="122">
        <f t="shared" si="39"/>
        <v>0</v>
      </c>
      <c r="BD183" s="123"/>
      <c r="BE183" s="124"/>
      <c r="BF183" s="122">
        <f t="shared" si="40"/>
        <v>0</v>
      </c>
      <c r="BG183" s="121">
        <f t="shared" si="47"/>
        <v>0</v>
      </c>
      <c r="BH183" s="121">
        <f t="shared" si="41"/>
        <v>0</v>
      </c>
      <c r="BI183" s="121">
        <f t="shared" si="42"/>
        <v>0</v>
      </c>
      <c r="BJ183" s="121">
        <f t="shared" si="43"/>
        <v>0</v>
      </c>
      <c r="BK183" s="121">
        <f t="shared" si="51"/>
        <v>0</v>
      </c>
      <c r="BL183" s="121">
        <f t="shared" si="48"/>
        <v>0</v>
      </c>
      <c r="BM183" s="121">
        <f t="shared" si="44"/>
        <v>0</v>
      </c>
      <c r="BN183" s="121"/>
      <c r="BO183" s="125"/>
      <c r="BP183" s="126">
        <f>IF(OR(F183=0,G183=0),0,IF(AND(WEEKDAY(C183,2)=5,G183&lt;F183,G183&gt;(6/24)),(G183-MAX(F183,(6/24))+(F183&gt;G183))*24-7,IF(WEEKDAY(C183,2)=6,(G183-MAX(F183,(6/24))+(F183&gt;G183))*24,IF(WEEKDAY(C183,2)=7,IF(F183&gt;G183,([1]Arbejdstider!H$87-F183)*24,IF(F183&lt;G183,(G183-F183)*24)),0))))</f>
        <v>0</v>
      </c>
      <c r="BQ183" s="126">
        <f>IF(OR(H183=0,I183=0),0,IF(AND(WEEKDAY(C183,2)=5,I183&lt;H183,I183&gt;(6/24)),(I183-MAX(H183,(6/24))+(H183&gt;I183))*24-7,IF(WEEKDAY(C183,2)=6,(I183-MAX(H183,(6/24))+(H183&gt;I183))*24,IF(WEEKDAY(C183,2)=7,IF(H183&gt;I183,([1]Arbejdstider!H$87-H183)*24,IF(H183&lt;I183,(I183-H183)*24)),""))))</f>
        <v>0</v>
      </c>
      <c r="BR183" s="126"/>
      <c r="BS183" s="126"/>
      <c r="BT183" s="127"/>
      <c r="BU183" s="128">
        <f t="shared" si="45"/>
        <v>0</v>
      </c>
      <c r="BV183" s="129" t="str">
        <f t="shared" si="46"/>
        <v>Onsdag</v>
      </c>
      <c r="CF183" s="131"/>
      <c r="CG183" s="131"/>
      <c r="CP183" s="132"/>
    </row>
    <row r="184" spans="2:94" s="130" customFormat="1" x14ac:dyDescent="0.2">
      <c r="B184" s="106"/>
      <c r="C184" s="107">
        <f t="shared" si="49"/>
        <v>43615</v>
      </c>
      <c r="D184" s="107" t="str">
        <f t="shared" si="50"/>
        <v>Torsdag</v>
      </c>
      <c r="E184" s="108" t="s">
        <v>52</v>
      </c>
      <c r="F184" s="109">
        <f>IF(OR(E184=""),"",VLOOKUP(E184,[1]Arbejdstider!$B$4:$AE$78,2,))</f>
        <v>0.29166666666666669</v>
      </c>
      <c r="G184" s="109">
        <f>IF(OR(E184=""),"",VLOOKUP(E184,[1]Arbejdstider!$B$4:$AE$78,3,))</f>
        <v>0.63541666666666663</v>
      </c>
      <c r="H184" s="109">
        <f>IF(OR(E184=""),"",VLOOKUP(E184,[1]Arbejdstider!$B$4:$AE$78,4,))</f>
        <v>0</v>
      </c>
      <c r="I184" s="109">
        <f>IF(OR(E184=""),"",VLOOKUP(E184,[1]Arbejdstider!$B$4:$AE$78,5,))</f>
        <v>0</v>
      </c>
      <c r="J184" s="110">
        <f>IF(OR(E184=""),"",VLOOKUP(E184,[1]Arbejdstider!$B$4:$AE$78,6,))</f>
        <v>0</v>
      </c>
      <c r="K184" s="110">
        <f>IF(OR(E184=""),"",VLOOKUP(E184,[1]Arbejdstider!$B$4:$AE$78,7,))</f>
        <v>0</v>
      </c>
      <c r="L184" s="111">
        <f>IF(OR(E184=""),"",VLOOKUP(E184,[1]Arbejdstider!$B$3:$AE$78,10,))</f>
        <v>0</v>
      </c>
      <c r="M184" s="111">
        <f>IF(OR(E184=""),"",VLOOKUP(E184,[1]Arbejdstider!$B$4:$AE$78,11,))</f>
        <v>0</v>
      </c>
      <c r="N184" s="109">
        <f>IF(OR(E184=""),"",VLOOKUP(E184,[1]Arbejdstider!$B$4:$AE$78,14,))</f>
        <v>0</v>
      </c>
      <c r="O184" s="109">
        <f>IF(OR(E184=""),"",VLOOKUP(E184,[1]Arbejdstider!$B$4:$AE$78,15,))</f>
        <v>0</v>
      </c>
      <c r="P184" s="109">
        <f>IF(OR(E184=""),"",VLOOKUP(E184,[1]Arbejdstider!$B$4:$AE$78,12,))</f>
        <v>0</v>
      </c>
      <c r="Q184" s="109">
        <f>IF(OR(E184=""),"",VLOOKUP(E184,[1]Arbejdstider!$B$4:$AE$78,13,))</f>
        <v>0</v>
      </c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>
        <f>IF(OR(E184=""),"",VLOOKUP(E184,[1]Arbejdstider!$B$4:$AE$78,16,))</f>
        <v>0</v>
      </c>
      <c r="AC184" s="112">
        <f>IF(OR(E184=""),"",VLOOKUP(E184,[1]Arbejdstider!$B$4:$AE$78,17,))</f>
        <v>0</v>
      </c>
      <c r="AD184" s="112">
        <f>IF(OR(E184=""),"",VLOOKUP(E184,[1]Arbejdstider!$B$4:$AE$78,18,))</f>
        <v>0</v>
      </c>
      <c r="AE184" s="112">
        <f>IF(OR(E184=""),"",VLOOKUP(E184,[1]Arbejdstider!$B$4:$AE$78,19,))</f>
        <v>0</v>
      </c>
      <c r="AF184" s="113">
        <f>IF(OR(E184=""),"",VLOOKUP(E184,[1]Arbejdstider!$B$4:$AE$78,20,))</f>
        <v>1</v>
      </c>
      <c r="AG184" s="109">
        <f>IF(OR(E184=""),"",VLOOKUP(E184,[1]Arbejdstider!$B$4:$AE$78,21,))</f>
        <v>0.29166666666666669</v>
      </c>
      <c r="AH184" s="109">
        <f>IF(OR(E184=""),"",VLOOKUP(E184,[1]Arbejdstider!$B$4:$AE$78,22,))</f>
        <v>0.63541666666666663</v>
      </c>
      <c r="AI184" s="109">
        <f>IF(OR(E184=""),"",VLOOKUP(E184,[1]Arbejdstider!$B$4:$AE$78,23,))</f>
        <v>1</v>
      </c>
      <c r="AJ184" s="114">
        <f>IF(OR(E184=""),"",VLOOKUP(E184,[1]Arbejdstider!$B$4:$AE$78,20,))</f>
        <v>1</v>
      </c>
      <c r="AK184" s="110">
        <f>IF(OR(E184=""),"",VLOOKUP(E184,[1]Arbejdstider!$B$4:$AE$78,21,))</f>
        <v>0.29166666666666669</v>
      </c>
      <c r="AL184" s="115"/>
      <c r="AM184" s="115"/>
      <c r="AN184" s="115"/>
      <c r="AO184" s="115"/>
      <c r="AP184" s="115"/>
      <c r="AQ184" s="115"/>
      <c r="AR184" s="116"/>
      <c r="AS184" s="117"/>
      <c r="AT184" s="118">
        <f>IF(OR(E184=""),"",VLOOKUP(E184,[1]Arbejdstider!$B$4:$AE$78,24,))</f>
        <v>0.29166666666666674</v>
      </c>
      <c r="AU184" s="113">
        <f>IF(OR(E184=""),"",VLOOKUP(E184,[1]Arbejdstider!$B$4:$AE$78,22,))</f>
        <v>0.63541666666666663</v>
      </c>
      <c r="AV184" s="113">
        <f>IF(OR(E184=""),"",VLOOKUP(E184,[1]Arbejdstider!$B$4:$AE$78,23,))</f>
        <v>1</v>
      </c>
      <c r="AW184" s="119">
        <f t="shared" si="52"/>
        <v>0.34375</v>
      </c>
      <c r="AX184" s="120">
        <f>IF(OR($F184="",$G184=""),0,((IF($G184-MAX($F184,([1]Arbejdstider!$C$84/24))+($G184&lt;$F184)&lt;0,0,$G184-MAX($F184,([1]Arbejdstider!$C$84/24))+($G184&lt;$F184)))*24)-((IF(($G184-MAX($F184,([1]Arbejdstider!$D$84/24))+($G184&lt;$F184))&lt;0,0,($G184-MAX($F184,([1]Arbejdstider!$D$84/24))+($G184&lt;$F184)))))*24)</f>
        <v>8.2499999999999982</v>
      </c>
      <c r="AY184" s="121">
        <f>IF(OR($F184="",$G184=""),0,((IF($G184-MAX($F184,([1]Arbejdstider!$C$85/24))+($G184&lt;$F184)&lt;0,0,$G184-MAX($F184,([1]Arbejdstider!$C$85/24))+($G184&lt;$F184)))*24)-((IF(($G184-MAX($F184,([1]Arbejdstider!$D$85/24))+($G184&lt;$F184))&lt;0,0,($G184-MAX($F184,([1]Arbejdstider!$D$85/24))+($G184&lt;$F184)))))*24)-IF(OR($AR184="",$AS184=""),0,((IF($AS184-MAX($AR184,([1]Arbejdstider!$C$85/24))+($AS184&lt;$AR184)&lt;0,0,$AS184-MAX($AR184,([1]Arbejdstider!$C$85/24))+($AS184&lt;$AR184)))*24)-((IF(($AS184-MAX($AR184,([1]Arbejdstider!$D$85/24))+($AS184&lt;$AR184))&lt;0,0,($AS184-MAX($AR184,([1]Arbejdstider!$D$85/24))+($AS184&lt;$AR184)))))*24)</f>
        <v>0</v>
      </c>
      <c r="AZ184" s="121">
        <f>IFERROR(CEILING(IF(E184="","",IF(OR($F184=0,$G184=0),0,($G184&lt;=$F184)*(1-([1]Arbejdstider!$C$86/24)+([1]Arbejdstider!$D$86/24))*24+(MIN(([1]Arbejdstider!$D$86/24),$G184)-MIN(([1]Arbejdstider!$D$86/24),$F184)+MAX(([1]Arbejdstider!$C$86/24),$G184)-MAX(([1]Arbejdstider!$C$86/24),$F184))*24)-IF(OR($AR184=0,$AS184=0),0,($AS184&lt;=$AR184)*(1-([1]Arbejdstider!$C$86/24)+([1]Arbejdstider!$D$86/24))*24+(MIN(([1]Arbejdstider!$D$86/24),$AS184)-MIN(([1]Arbejdstider!$D$86/24),$AR184)+MAX(([1]Arbejdstider!$C$86/24),$AS184)-MAX(([1]Arbejdstider!$C$86/24),$AR184))*24)+IF(OR($H184=0,$I184=0),0,($I184&lt;=$H184)*(1-([1]Arbejdstider!$C$86/24)+([1]Arbejdstider!$D$86/24))*24+(MIN(([1]Arbejdstider!$D$86/24),$I184)-MIN(([1]Arbejdstider!$D$86/24),$H184)+MAX(([1]Arbejdstider!$C$86/24),$G184)-MAX(([1]Arbejdstider!$C$86/24),$H184))*24)),0.5),"")</f>
        <v>0</v>
      </c>
      <c r="BA184" s="122">
        <f t="shared" si="37"/>
        <v>0</v>
      </c>
      <c r="BB184" s="122">
        <f t="shared" si="38"/>
        <v>0</v>
      </c>
      <c r="BC184" s="122">
        <f t="shared" si="39"/>
        <v>0</v>
      </c>
      <c r="BD184" s="123"/>
      <c r="BE184" s="124"/>
      <c r="BF184" s="122">
        <f t="shared" si="40"/>
        <v>0</v>
      </c>
      <c r="BG184" s="121">
        <f t="shared" si="47"/>
        <v>0</v>
      </c>
      <c r="BH184" s="121">
        <f t="shared" si="41"/>
        <v>0</v>
      </c>
      <c r="BI184" s="121">
        <f t="shared" si="42"/>
        <v>0</v>
      </c>
      <c r="BJ184" s="121">
        <f t="shared" si="43"/>
        <v>0</v>
      </c>
      <c r="BK184" s="121">
        <f t="shared" si="51"/>
        <v>0</v>
      </c>
      <c r="BL184" s="121">
        <f t="shared" si="48"/>
        <v>0</v>
      </c>
      <c r="BM184" s="121">
        <f t="shared" si="44"/>
        <v>0</v>
      </c>
      <c r="BN184" s="121"/>
      <c r="BO184" s="125"/>
      <c r="BP184" s="126">
        <f>IF(OR(F184=0,G184=0),0,IF(AND(WEEKDAY(C184,2)=5,G184&lt;F184,G184&gt;(6/24)),(G184-MAX(F184,(6/24))+(F184&gt;G184))*24-7,IF(WEEKDAY(C184,2)=6,(G184-MAX(F184,(6/24))+(F184&gt;G184))*24,IF(WEEKDAY(C184,2)=7,IF(F184&gt;G184,([1]Arbejdstider!H$87-F184)*24,IF(F184&lt;G184,(G184-F184)*24)),0))))</f>
        <v>0</v>
      </c>
      <c r="BQ184" s="126">
        <f>IF(OR(H184=0,I184=0),0,IF(AND(WEEKDAY(C184,2)=5,I184&lt;H184,I184&gt;(6/24)),(I184-MAX(H184,(6/24))+(H184&gt;I184))*24-7,IF(WEEKDAY(C184,2)=6,(I184-MAX(H184,(6/24))+(H184&gt;I184))*24,IF(WEEKDAY(C184,2)=7,IF(H184&gt;I184,([1]Arbejdstider!H$87-H184)*24,IF(H184&lt;I184,(I184-H184)*24)),""))))</f>
        <v>0</v>
      </c>
      <c r="BR184" s="126"/>
      <c r="BS184" s="126"/>
      <c r="BT184" s="127"/>
      <c r="BU184" s="128">
        <f t="shared" si="45"/>
        <v>0</v>
      </c>
      <c r="BV184" s="129" t="str">
        <f t="shared" si="46"/>
        <v>Torsdag</v>
      </c>
      <c r="CF184" s="131"/>
      <c r="CG184" s="131"/>
      <c r="CP184" s="132"/>
    </row>
    <row r="185" spans="2:94" s="130" customFormat="1" x14ac:dyDescent="0.2">
      <c r="B185" s="106"/>
      <c r="C185" s="107">
        <f t="shared" si="49"/>
        <v>43616</v>
      </c>
      <c r="D185" s="107" t="str">
        <f t="shared" si="50"/>
        <v>Fredag</v>
      </c>
      <c r="E185" s="108" t="s">
        <v>51</v>
      </c>
      <c r="F185" s="109">
        <f>IF(OR(E185=""),"",VLOOKUP(E185,[1]Arbejdstider!$B$4:$AE$78,2,))</f>
        <v>0.47916666666666669</v>
      </c>
      <c r="G185" s="109">
        <f>IF(OR(E185=""),"",VLOOKUP(E185,[1]Arbejdstider!$B$4:$AE$78,3,))</f>
        <v>0.8125</v>
      </c>
      <c r="H185" s="109">
        <f>IF(OR(E185=""),"",VLOOKUP(E185,[1]Arbejdstider!$B$4:$AE$78,4,))</f>
        <v>0</v>
      </c>
      <c r="I185" s="109">
        <f>IF(OR(E185=""),"",VLOOKUP(E185,[1]Arbejdstider!$B$4:$AE$78,5,))</f>
        <v>0</v>
      </c>
      <c r="J185" s="110">
        <f>IF(OR(E185=""),"",VLOOKUP(E185,[1]Arbejdstider!$B$4:$AE$78,6,))</f>
        <v>0</v>
      </c>
      <c r="K185" s="110">
        <f>IF(OR(E185=""),"",VLOOKUP(E185,[1]Arbejdstider!$B$4:$AE$78,7,))</f>
        <v>0</v>
      </c>
      <c r="L185" s="111">
        <f>IF(OR(E185=""),"",VLOOKUP(E185,[1]Arbejdstider!$B$3:$AE$78,10,))</f>
        <v>0</v>
      </c>
      <c r="M185" s="111">
        <f>IF(OR(E185=""),"",VLOOKUP(E185,[1]Arbejdstider!$B$4:$AE$78,11,))</f>
        <v>0</v>
      </c>
      <c r="N185" s="109">
        <f>IF(OR(E185=""),"",VLOOKUP(E185,[1]Arbejdstider!$B$4:$AE$78,14,))</f>
        <v>0</v>
      </c>
      <c r="O185" s="109">
        <f>IF(OR(E185=""),"",VLOOKUP(E185,[1]Arbejdstider!$B$4:$AE$78,15,))</f>
        <v>0</v>
      </c>
      <c r="P185" s="109">
        <f>IF(OR(E185=""),"",VLOOKUP(E185,[1]Arbejdstider!$B$4:$AE$78,12,))</f>
        <v>0</v>
      </c>
      <c r="Q185" s="109">
        <f>IF(OR(E185=""),"",VLOOKUP(E185,[1]Arbejdstider!$B$4:$AE$78,13,))</f>
        <v>0</v>
      </c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>
        <f>IF(OR(E185=""),"",VLOOKUP(E185,[1]Arbejdstider!$B$4:$AE$78,16,))</f>
        <v>0</v>
      </c>
      <c r="AC185" s="112">
        <f>IF(OR(E185=""),"",VLOOKUP(E185,[1]Arbejdstider!$B$4:$AE$78,17,))</f>
        <v>0</v>
      </c>
      <c r="AD185" s="112">
        <f>IF(OR(E185=""),"",VLOOKUP(E185,[1]Arbejdstider!$B$4:$AE$78,18,))</f>
        <v>0</v>
      </c>
      <c r="AE185" s="112">
        <f>IF(OR(E185=""),"",VLOOKUP(E185,[1]Arbejdstider!$B$4:$AE$78,19,))</f>
        <v>0</v>
      </c>
      <c r="AF185" s="113">
        <f>IF(OR(E185=""),"",VLOOKUP(E185,[1]Arbejdstider!$B$4:$AE$78,20,))</f>
        <v>1</v>
      </c>
      <c r="AG185" s="109">
        <f>IF(OR(E185=""),"",VLOOKUP(E185,[1]Arbejdstider!$B$4:$AE$78,21,))</f>
        <v>0.47916666666666669</v>
      </c>
      <c r="AH185" s="109">
        <f>IF(OR(E185=""),"",VLOOKUP(E185,[1]Arbejdstider!$B$4:$AE$78,22,))</f>
        <v>0.8125</v>
      </c>
      <c r="AI185" s="109">
        <f>IF(OR(E185=""),"",VLOOKUP(E185,[1]Arbejdstider!$B$4:$AE$78,23,))</f>
        <v>1</v>
      </c>
      <c r="AJ185" s="114">
        <f>IF(OR(E185=""),"",VLOOKUP(E185,[1]Arbejdstider!$B$4:$AE$78,20,))</f>
        <v>1</v>
      </c>
      <c r="AK185" s="110">
        <f>IF(OR(E185=""),"",VLOOKUP(E185,[1]Arbejdstider!$B$4:$AE$78,21,))</f>
        <v>0.47916666666666669</v>
      </c>
      <c r="AL185" s="115"/>
      <c r="AM185" s="115"/>
      <c r="AN185" s="115"/>
      <c r="AO185" s="115"/>
      <c r="AP185" s="115"/>
      <c r="AQ185" s="115"/>
      <c r="AR185" s="116"/>
      <c r="AS185" s="117"/>
      <c r="AT185" s="118">
        <f>IF(OR(E185=""),"",VLOOKUP(E185,[1]Arbejdstider!$B$4:$AE$78,24,))</f>
        <v>0.47916666666666674</v>
      </c>
      <c r="AU185" s="113">
        <f>IF(OR(E185=""),"",VLOOKUP(E185,[1]Arbejdstider!$B$4:$AE$78,22,))</f>
        <v>0.8125</v>
      </c>
      <c r="AV185" s="113">
        <f>IF(OR(E185=""),"",VLOOKUP(E185,[1]Arbejdstider!$B$4:$AE$78,23,))</f>
        <v>1</v>
      </c>
      <c r="AW185" s="119">
        <f t="shared" si="52"/>
        <v>0.33333333333333331</v>
      </c>
      <c r="AX185" s="120">
        <f>IF(OR($F185="",$G185=""),0,((IF($G185-MAX($F185,([1]Arbejdstider!$C$84/24))+($G185&lt;$F185)&lt;0,0,$G185-MAX($F185,([1]Arbejdstider!$C$84/24))+($G185&lt;$F185)))*24)-((IF(($G185-MAX($F185,([1]Arbejdstider!$D$84/24))+($G185&lt;$F185))&lt;0,0,($G185-MAX($F185,([1]Arbejdstider!$D$84/24))+($G185&lt;$F185)))))*24)</f>
        <v>6.5</v>
      </c>
      <c r="AY185" s="121">
        <f>IF(OR($F185="",$G185=""),0,((IF($G185-MAX($F185,([1]Arbejdstider!$C$85/24))+($G185&lt;$F185)&lt;0,0,$G185-MAX($F185,([1]Arbejdstider!$C$85/24))+($G185&lt;$F185)))*24)-((IF(($G185-MAX($F185,([1]Arbejdstider!$D$85/24))+($G185&lt;$F185))&lt;0,0,($G185-MAX($F185,([1]Arbejdstider!$D$85/24))+($G185&lt;$F185)))))*24)-IF(OR($AR185="",$AS185=""),0,((IF($AS185-MAX($AR185,([1]Arbejdstider!$C$85/24))+($AS185&lt;$AR185)&lt;0,0,$AS185-MAX($AR185,([1]Arbejdstider!$C$85/24))+($AS185&lt;$AR185)))*24)-((IF(($AS185-MAX($AR185,([1]Arbejdstider!$D$85/24))+($AS185&lt;$AR185))&lt;0,0,($AS185-MAX($AR185,([1]Arbejdstider!$D$85/24))+($AS185&lt;$AR185)))))*24)</f>
        <v>1.5</v>
      </c>
      <c r="AZ185" s="121">
        <f>IFERROR(CEILING(IF(E185="","",IF(OR($F185=0,$G185=0),0,($G185&lt;=$F185)*(1-([1]Arbejdstider!$C$86/24)+([1]Arbejdstider!$D$86/24))*24+(MIN(([1]Arbejdstider!$D$86/24),$G185)-MIN(([1]Arbejdstider!$D$86/24),$F185)+MAX(([1]Arbejdstider!$C$86/24),$G185)-MAX(([1]Arbejdstider!$C$86/24),$F185))*24)-IF(OR($AR185=0,$AS185=0),0,($AS185&lt;=$AR185)*(1-([1]Arbejdstider!$C$86/24)+([1]Arbejdstider!$D$86/24))*24+(MIN(([1]Arbejdstider!$D$86/24),$AS185)-MIN(([1]Arbejdstider!$D$86/24),$AR185)+MAX(([1]Arbejdstider!$C$86/24),$AS185)-MAX(([1]Arbejdstider!$C$86/24),$AR185))*24)+IF(OR($H185=0,$I185=0),0,($I185&lt;=$H185)*(1-([1]Arbejdstider!$C$86/24)+([1]Arbejdstider!$D$86/24))*24+(MIN(([1]Arbejdstider!$D$86/24),$I185)-MIN(([1]Arbejdstider!$D$86/24),$H185)+MAX(([1]Arbejdstider!$C$86/24),$G185)-MAX(([1]Arbejdstider!$C$86/24),$H185))*24)),0.5),"")</f>
        <v>0</v>
      </c>
      <c r="BA185" s="122">
        <f t="shared" si="37"/>
        <v>0</v>
      </c>
      <c r="BB185" s="122">
        <f t="shared" si="38"/>
        <v>0</v>
      </c>
      <c r="BC185" s="122">
        <f t="shared" si="39"/>
        <v>0</v>
      </c>
      <c r="BD185" s="123"/>
      <c r="BE185" s="124"/>
      <c r="BF185" s="122">
        <f t="shared" si="40"/>
        <v>0</v>
      </c>
      <c r="BG185" s="121">
        <f t="shared" si="47"/>
        <v>0</v>
      </c>
      <c r="BH185" s="121">
        <f t="shared" si="41"/>
        <v>0</v>
      </c>
      <c r="BI185" s="121">
        <f t="shared" si="42"/>
        <v>0</v>
      </c>
      <c r="BJ185" s="121">
        <f t="shared" si="43"/>
        <v>0</v>
      </c>
      <c r="BK185" s="121">
        <f t="shared" si="51"/>
        <v>0</v>
      </c>
      <c r="BL185" s="121">
        <f t="shared" si="48"/>
        <v>0</v>
      </c>
      <c r="BM185" s="121">
        <f t="shared" si="44"/>
        <v>0</v>
      </c>
      <c r="BN185" s="121"/>
      <c r="BO185" s="125"/>
      <c r="BP185" s="126">
        <f>IF(OR(F185=0,G185=0),0,IF(AND(WEEKDAY(C185,2)=5,G185&lt;F185,G185&gt;(6/24)),(G185-MAX(F185,(6/24))+(F185&gt;G185))*24-7,IF(WEEKDAY(C185,2)=6,(G185-MAX(F185,(6/24))+(F185&gt;G185))*24,IF(WEEKDAY(C185,2)=7,IF(F185&gt;G185,([1]Arbejdstider!H$87-F185)*24,IF(F185&lt;G185,(G185-F185)*24)),0))))</f>
        <v>0</v>
      </c>
      <c r="BQ185" s="126">
        <f>IF(OR(H185=0,I185=0),0,IF(AND(WEEKDAY(C185,2)=5,I185&lt;H185,I185&gt;(6/24)),(I185-MAX(H185,(6/24))+(H185&gt;I185))*24-7,IF(WEEKDAY(C185,2)=6,(I185-MAX(H185,(6/24))+(H185&gt;I185))*24,IF(WEEKDAY(C185,2)=7,IF(H185&gt;I185,([1]Arbejdstider!H$87-H185)*24,IF(H185&lt;I185,(I185-H185)*24)),""))))</f>
        <v>0</v>
      </c>
      <c r="BR185" s="126"/>
      <c r="BS185" s="126"/>
      <c r="BT185" s="127"/>
      <c r="BU185" s="128">
        <f t="shared" si="45"/>
        <v>0</v>
      </c>
      <c r="BV185" s="129" t="str">
        <f t="shared" si="46"/>
        <v>Fredag</v>
      </c>
      <c r="CF185" s="131"/>
      <c r="CG185" s="131"/>
      <c r="CP185" s="132"/>
    </row>
    <row r="186" spans="2:94" s="130" customFormat="1" x14ac:dyDescent="0.2">
      <c r="B186" s="106"/>
      <c r="C186" s="107">
        <f t="shared" si="49"/>
        <v>43617</v>
      </c>
      <c r="D186" s="107" t="str">
        <f t="shared" si="50"/>
        <v>Lørdag</v>
      </c>
      <c r="E186" s="108" t="s">
        <v>52</v>
      </c>
      <c r="F186" s="109">
        <f>IF(OR(E186=""),"",VLOOKUP(E186,[1]Arbejdstider!$B$4:$AE$78,2,))</f>
        <v>0.29166666666666669</v>
      </c>
      <c r="G186" s="109">
        <f>IF(OR(E186=""),"",VLOOKUP(E186,[1]Arbejdstider!$B$4:$AE$78,3,))</f>
        <v>0.63541666666666663</v>
      </c>
      <c r="H186" s="109">
        <f>IF(OR(E186=""),"",VLOOKUP(E186,[1]Arbejdstider!$B$4:$AE$78,4,))</f>
        <v>0</v>
      </c>
      <c r="I186" s="109">
        <f>IF(OR(E186=""),"",VLOOKUP(E186,[1]Arbejdstider!$B$4:$AE$78,5,))</f>
        <v>0</v>
      </c>
      <c r="J186" s="110">
        <f>IF(OR(E186=""),"",VLOOKUP(E186,[1]Arbejdstider!$B$4:$AE$78,6,))</f>
        <v>0</v>
      </c>
      <c r="K186" s="110">
        <f>IF(OR(E186=""),"",VLOOKUP(E186,[1]Arbejdstider!$B$4:$AE$78,7,))</f>
        <v>0</v>
      </c>
      <c r="L186" s="111">
        <f>IF(OR(E186=""),"",VLOOKUP(E186,[1]Arbejdstider!$B$3:$AE$78,10,))</f>
        <v>0</v>
      </c>
      <c r="M186" s="111">
        <f>IF(OR(E186=""),"",VLOOKUP(E186,[1]Arbejdstider!$B$4:$AE$78,11,))</f>
        <v>0</v>
      </c>
      <c r="N186" s="109">
        <f>IF(OR(E186=""),"",VLOOKUP(E186,[1]Arbejdstider!$B$4:$AE$78,14,))</f>
        <v>0</v>
      </c>
      <c r="O186" s="109">
        <f>IF(OR(E186=""),"",VLOOKUP(E186,[1]Arbejdstider!$B$4:$AE$78,15,))</f>
        <v>0</v>
      </c>
      <c r="P186" s="109">
        <f>IF(OR(E186=""),"",VLOOKUP(E186,[1]Arbejdstider!$B$4:$AE$78,12,))</f>
        <v>0</v>
      </c>
      <c r="Q186" s="109">
        <f>IF(OR(E186=""),"",VLOOKUP(E186,[1]Arbejdstider!$B$4:$AE$78,13,))</f>
        <v>0</v>
      </c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>
        <f>IF(OR(E186=""),"",VLOOKUP(E186,[1]Arbejdstider!$B$4:$AE$78,16,))</f>
        <v>0</v>
      </c>
      <c r="AC186" s="112">
        <f>IF(OR(E186=""),"",VLOOKUP(E186,[1]Arbejdstider!$B$4:$AE$78,17,))</f>
        <v>0</v>
      </c>
      <c r="AD186" s="112">
        <f>IF(OR(E186=""),"",VLOOKUP(E186,[1]Arbejdstider!$B$4:$AE$78,18,))</f>
        <v>0</v>
      </c>
      <c r="AE186" s="112">
        <f>IF(OR(E186=""),"",VLOOKUP(E186,[1]Arbejdstider!$B$4:$AE$78,19,))</f>
        <v>0</v>
      </c>
      <c r="AF186" s="113">
        <f>IF(OR(E186=""),"",VLOOKUP(E186,[1]Arbejdstider!$B$4:$AE$78,20,))</f>
        <v>1</v>
      </c>
      <c r="AG186" s="109">
        <f>IF(OR(E186=""),"",VLOOKUP(E186,[1]Arbejdstider!$B$4:$AE$78,21,))</f>
        <v>0.29166666666666669</v>
      </c>
      <c r="AH186" s="109">
        <f>IF(OR(E186=""),"",VLOOKUP(E186,[1]Arbejdstider!$B$4:$AE$78,22,))</f>
        <v>0.63541666666666663</v>
      </c>
      <c r="AI186" s="109">
        <f>IF(OR(E186=""),"",VLOOKUP(E186,[1]Arbejdstider!$B$4:$AE$78,23,))</f>
        <v>1</v>
      </c>
      <c r="AJ186" s="114">
        <f>IF(OR(E186=""),"",VLOOKUP(E186,[1]Arbejdstider!$B$4:$AE$78,20,))</f>
        <v>1</v>
      </c>
      <c r="AK186" s="110">
        <f>IF(OR(E186=""),"",VLOOKUP(E186,[1]Arbejdstider!$B$4:$AE$78,21,))</f>
        <v>0.29166666666666669</v>
      </c>
      <c r="AL186" s="115"/>
      <c r="AM186" s="115"/>
      <c r="AN186" s="115"/>
      <c r="AO186" s="115"/>
      <c r="AP186" s="115"/>
      <c r="AQ186" s="115"/>
      <c r="AR186" s="116"/>
      <c r="AS186" s="117"/>
      <c r="AT186" s="118">
        <f>IF(OR(E186=""),"",VLOOKUP(E186,[1]Arbejdstider!$B$4:$AE$78,24,))</f>
        <v>0.29166666666666674</v>
      </c>
      <c r="AU186" s="113">
        <f>IF(OR(E186=""),"",VLOOKUP(E186,[1]Arbejdstider!$B$4:$AE$78,22,))</f>
        <v>0.63541666666666663</v>
      </c>
      <c r="AV186" s="113">
        <f>IF(OR(E186=""),"",VLOOKUP(E186,[1]Arbejdstider!$B$4:$AE$78,23,))</f>
        <v>1</v>
      </c>
      <c r="AW186" s="119">
        <f t="shared" si="52"/>
        <v>0.34375</v>
      </c>
      <c r="AX186" s="120">
        <f>IF(OR($F186="",$G186=""),0,((IF($G186-MAX($F186,([1]Arbejdstider!$C$84/24))+($G186&lt;$F186)&lt;0,0,$G186-MAX($F186,([1]Arbejdstider!$C$84/24))+($G186&lt;$F186)))*24)-((IF(($G186-MAX($F186,([1]Arbejdstider!$D$84/24))+($G186&lt;$F186))&lt;0,0,($G186-MAX($F186,([1]Arbejdstider!$D$84/24))+($G186&lt;$F186)))))*24)</f>
        <v>8.2499999999999982</v>
      </c>
      <c r="AY186" s="121">
        <f>IF(OR($F186="",$G186=""),0,((IF($G186-MAX($F186,([1]Arbejdstider!$C$85/24))+($G186&lt;$F186)&lt;0,0,$G186-MAX($F186,([1]Arbejdstider!$C$85/24))+($G186&lt;$F186)))*24)-((IF(($G186-MAX($F186,([1]Arbejdstider!$D$85/24))+($G186&lt;$F186))&lt;0,0,($G186-MAX($F186,([1]Arbejdstider!$D$85/24))+($G186&lt;$F186)))))*24)-IF(OR($AR186="",$AS186=""),0,((IF($AS186-MAX($AR186,([1]Arbejdstider!$C$85/24))+($AS186&lt;$AR186)&lt;0,0,$AS186-MAX($AR186,([1]Arbejdstider!$C$85/24))+($AS186&lt;$AR186)))*24)-((IF(($AS186-MAX($AR186,([1]Arbejdstider!$D$85/24))+($AS186&lt;$AR186))&lt;0,0,($AS186-MAX($AR186,([1]Arbejdstider!$D$85/24))+($AS186&lt;$AR186)))))*24)</f>
        <v>0</v>
      </c>
      <c r="AZ186" s="121">
        <f>IFERROR(CEILING(IF(E186="","",IF(OR($F186=0,$G186=0),0,($G186&lt;=$F186)*(1-([1]Arbejdstider!$C$86/24)+([1]Arbejdstider!$D$86/24))*24+(MIN(([1]Arbejdstider!$D$86/24),$G186)-MIN(([1]Arbejdstider!$D$86/24),$F186)+MAX(([1]Arbejdstider!$C$86/24),$G186)-MAX(([1]Arbejdstider!$C$86/24),$F186))*24)-IF(OR($AR186=0,$AS186=0),0,($AS186&lt;=$AR186)*(1-([1]Arbejdstider!$C$86/24)+([1]Arbejdstider!$D$86/24))*24+(MIN(([1]Arbejdstider!$D$86/24),$AS186)-MIN(([1]Arbejdstider!$D$86/24),$AR186)+MAX(([1]Arbejdstider!$C$86/24),$AS186)-MAX(([1]Arbejdstider!$C$86/24),$AR186))*24)+IF(OR($H186=0,$I186=0),0,($I186&lt;=$H186)*(1-([1]Arbejdstider!$C$86/24)+([1]Arbejdstider!$D$86/24))*24+(MIN(([1]Arbejdstider!$D$86/24),$I186)-MIN(([1]Arbejdstider!$D$86/24),$H186)+MAX(([1]Arbejdstider!$C$86/24),$G186)-MAX(([1]Arbejdstider!$C$86/24),$H186))*24)),0.5),"")</f>
        <v>0</v>
      </c>
      <c r="BA186" s="122">
        <f t="shared" si="37"/>
        <v>0</v>
      </c>
      <c r="BB186" s="122">
        <f t="shared" si="38"/>
        <v>0</v>
      </c>
      <c r="BC186" s="122">
        <f t="shared" si="39"/>
        <v>0</v>
      </c>
      <c r="BD186" s="123"/>
      <c r="BE186" s="124"/>
      <c r="BF186" s="122">
        <f t="shared" si="40"/>
        <v>0</v>
      </c>
      <c r="BG186" s="121">
        <f t="shared" si="47"/>
        <v>8.5</v>
      </c>
      <c r="BH186" s="121">
        <f t="shared" si="41"/>
        <v>0</v>
      </c>
      <c r="BI186" s="121">
        <f t="shared" si="42"/>
        <v>0</v>
      </c>
      <c r="BJ186" s="121">
        <f t="shared" si="43"/>
        <v>0</v>
      </c>
      <c r="BK186" s="121">
        <f t="shared" si="51"/>
        <v>0</v>
      </c>
      <c r="BL186" s="121">
        <f t="shared" si="48"/>
        <v>0</v>
      </c>
      <c r="BM186" s="121">
        <f t="shared" si="44"/>
        <v>0</v>
      </c>
      <c r="BN186" s="121"/>
      <c r="BO186" s="125"/>
      <c r="BP186" s="126">
        <f>IF(OR(F186=0,G186=0),0,IF(AND(WEEKDAY(C186,2)=5,G186&lt;F186,G186&gt;(6/24)),(G186-MAX(F186,(6/24))+(F186&gt;G186))*24-7,IF(WEEKDAY(C186,2)=6,(G186-MAX(F186,(6/24))+(F186&gt;G186))*24,IF(WEEKDAY(C186,2)=7,IF(F186&gt;G186,([1]Arbejdstider!H$87-F186)*24,IF(F186&lt;G186,(G186-F186)*24)),0))))</f>
        <v>8.2499999999999982</v>
      </c>
      <c r="BQ186" s="126">
        <f>IF(OR(H186=0,I186=0),0,IF(AND(WEEKDAY(C186,2)=5,I186&lt;H186,I186&gt;(6/24)),(I186-MAX(H186,(6/24))+(H186&gt;I186))*24-7,IF(WEEKDAY(C186,2)=6,(I186-MAX(H186,(6/24))+(H186&gt;I186))*24,IF(WEEKDAY(C186,2)=7,IF(H186&gt;I186,([1]Arbejdstider!H$87-H186)*24,IF(H186&lt;I186,(I186-H186)*24)),""))))</f>
        <v>0</v>
      </c>
      <c r="BR186" s="126"/>
      <c r="BS186" s="126"/>
      <c r="BT186" s="127"/>
      <c r="BU186" s="128">
        <f t="shared" si="45"/>
        <v>0</v>
      </c>
      <c r="BV186" s="129" t="str">
        <f t="shared" si="46"/>
        <v>Lørdag</v>
      </c>
      <c r="CF186" s="131"/>
      <c r="CG186" s="131"/>
      <c r="CP186" s="132"/>
    </row>
    <row r="187" spans="2:94" s="130" customFormat="1" x14ac:dyDescent="0.2">
      <c r="B187" s="106"/>
      <c r="C187" s="107">
        <f t="shared" si="49"/>
        <v>43618</v>
      </c>
      <c r="D187" s="107" t="str">
        <f t="shared" si="50"/>
        <v>Søndag</v>
      </c>
      <c r="E187" s="108" t="s">
        <v>46</v>
      </c>
      <c r="F187" s="109">
        <f>IF(OR(E187=""),"",VLOOKUP(E187,[1]Arbejdstider!$B$4:$AE$78,2,))</f>
        <v>0</v>
      </c>
      <c r="G187" s="109">
        <f>IF(OR(E187=""),"",VLOOKUP(E187,[1]Arbejdstider!$B$4:$AE$78,3,))</f>
        <v>0</v>
      </c>
      <c r="H187" s="109">
        <f>IF(OR(E187=""),"",VLOOKUP(E187,[1]Arbejdstider!$B$4:$AE$78,4,))</f>
        <v>0</v>
      </c>
      <c r="I187" s="109">
        <f>IF(OR(E187=""),"",VLOOKUP(E187,[1]Arbejdstider!$B$4:$AE$78,5,))</f>
        <v>0</v>
      </c>
      <c r="J187" s="110">
        <f>IF(OR(E187=""),"",VLOOKUP(E187,[1]Arbejdstider!$B$4:$AE$78,6,))</f>
        <v>0</v>
      </c>
      <c r="K187" s="110">
        <f>IF(OR(E187=""),"",VLOOKUP(E187,[1]Arbejdstider!$B$4:$AE$78,7,))</f>
        <v>0</v>
      </c>
      <c r="L187" s="111">
        <f>IF(OR(E187=""),"",VLOOKUP(E187,[1]Arbejdstider!$B$3:$AE$78,10,))</f>
        <v>0</v>
      </c>
      <c r="M187" s="111">
        <f>IF(OR(E187=""),"",VLOOKUP(E187,[1]Arbejdstider!$B$4:$AE$78,11,))</f>
        <v>0</v>
      </c>
      <c r="N187" s="109">
        <f>IF(OR(E187=""),"",VLOOKUP(E187,[1]Arbejdstider!$B$4:$AE$78,14,))</f>
        <v>0</v>
      </c>
      <c r="O187" s="109">
        <f>IF(OR(E187=""),"",VLOOKUP(E187,[1]Arbejdstider!$B$4:$AE$78,15,))</f>
        <v>0</v>
      </c>
      <c r="P187" s="109">
        <f>IF(OR(E187=""),"",VLOOKUP(E187,[1]Arbejdstider!$B$4:$AE$78,12,))</f>
        <v>0</v>
      </c>
      <c r="Q187" s="109">
        <f>IF(OR(E187=""),"",VLOOKUP(E187,[1]Arbejdstider!$B$4:$AE$78,13,))</f>
        <v>0</v>
      </c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>
        <f>IF(OR(E187=""),"",VLOOKUP(E187,[1]Arbejdstider!$B$4:$AE$78,16,))</f>
        <v>0</v>
      </c>
      <c r="AC187" s="112">
        <f>IF(OR(E187=""),"",VLOOKUP(E187,[1]Arbejdstider!$B$4:$AE$78,17,))</f>
        <v>0</v>
      </c>
      <c r="AD187" s="112">
        <f>IF(OR(E187=""),"",VLOOKUP(E187,[1]Arbejdstider!$B$4:$AE$78,18,))</f>
        <v>0</v>
      </c>
      <c r="AE187" s="112">
        <f>IF(OR(E187=""),"",VLOOKUP(E187,[1]Arbejdstider!$B$4:$AE$78,19,))</f>
        <v>0</v>
      </c>
      <c r="AF187" s="113">
        <f>IF(OR(E187=""),"",VLOOKUP(E187,[1]Arbejdstider!$B$4:$AE$78,20,))</f>
        <v>1</v>
      </c>
      <c r="AG187" s="109">
        <f>IF(OR(E187=""),"",VLOOKUP(E187,[1]Arbejdstider!$B$4:$AE$78,21,))</f>
        <v>1</v>
      </c>
      <c r="AH187" s="109">
        <f>IF(OR(E187=""),"",VLOOKUP(E187,[1]Arbejdstider!$B$4:$AE$78,22,))</f>
        <v>0</v>
      </c>
      <c r="AI187" s="109">
        <f>IF(OR(E187=""),"",VLOOKUP(E187,[1]Arbejdstider!$B$4:$AE$78,23,))</f>
        <v>0</v>
      </c>
      <c r="AJ187" s="114">
        <f>IF(OR(E187=""),"",VLOOKUP(E187,[1]Arbejdstider!$B$4:$AE$78,20,))</f>
        <v>1</v>
      </c>
      <c r="AK187" s="110">
        <f>IF(OR(E187=""),"",VLOOKUP(E187,[1]Arbejdstider!$B$4:$AE$78,21,))</f>
        <v>1</v>
      </c>
      <c r="AL187" s="115"/>
      <c r="AM187" s="115"/>
      <c r="AN187" s="115"/>
      <c r="AO187" s="115"/>
      <c r="AP187" s="115"/>
      <c r="AQ187" s="115"/>
      <c r="AR187" s="116"/>
      <c r="AS187" s="117"/>
      <c r="AT187" s="118">
        <f>IF(OR(E187=""),"",VLOOKUP(E187,[1]Arbejdstider!$B$4:$AE$78,24,))</f>
        <v>0</v>
      </c>
      <c r="AU187" s="113">
        <f>IF(OR(E187=""),"",VLOOKUP(E187,[1]Arbejdstider!$B$4:$AE$78,22,))</f>
        <v>0</v>
      </c>
      <c r="AV187" s="113">
        <f>IF(OR(E187=""),"",VLOOKUP(E187,[1]Arbejdstider!$B$4:$AE$78,23,))</f>
        <v>0</v>
      </c>
      <c r="AW187" s="119">
        <f t="shared" si="52"/>
        <v>0</v>
      </c>
      <c r="AX187" s="120">
        <f>IF(OR($F187="",$G187=""),0,((IF($G187-MAX($F187,([1]Arbejdstider!$C$84/24))+($G187&lt;$F187)&lt;0,0,$G187-MAX($F187,([1]Arbejdstider!$C$84/24))+($G187&lt;$F187)))*24)-((IF(($G187-MAX($F187,([1]Arbejdstider!$D$84/24))+($G187&lt;$F187))&lt;0,0,($G187-MAX($F187,([1]Arbejdstider!$D$84/24))+($G187&lt;$F187)))))*24)</f>
        <v>0</v>
      </c>
      <c r="AY187" s="121">
        <f>IF(OR($F187="",$G187=""),0,((IF($G187-MAX($F187,([1]Arbejdstider!$C$85/24))+($G187&lt;$F187)&lt;0,0,$G187-MAX($F187,([1]Arbejdstider!$C$85/24))+($G187&lt;$F187)))*24)-((IF(($G187-MAX($F187,([1]Arbejdstider!$D$85/24))+($G187&lt;$F187))&lt;0,0,($G187-MAX($F187,([1]Arbejdstider!$D$85/24))+($G187&lt;$F187)))))*24)-IF(OR($AR187="",$AS187=""),0,((IF($AS187-MAX($AR187,([1]Arbejdstider!$C$85/24))+($AS187&lt;$AR187)&lt;0,0,$AS187-MAX($AR187,([1]Arbejdstider!$C$85/24))+($AS187&lt;$AR187)))*24)-((IF(($AS187-MAX($AR187,([1]Arbejdstider!$D$85/24))+($AS187&lt;$AR187))&lt;0,0,($AS187-MAX($AR187,([1]Arbejdstider!$D$85/24))+($AS187&lt;$AR187)))))*24)</f>
        <v>0</v>
      </c>
      <c r="AZ187" s="121">
        <f>IFERROR(CEILING(IF(E187="","",IF(OR($F187=0,$G187=0),0,($G187&lt;=$F187)*(1-([1]Arbejdstider!$C$86/24)+([1]Arbejdstider!$D$86/24))*24+(MIN(([1]Arbejdstider!$D$86/24),$G187)-MIN(([1]Arbejdstider!$D$86/24),$F187)+MAX(([1]Arbejdstider!$C$86/24),$G187)-MAX(([1]Arbejdstider!$C$86/24),$F187))*24)-IF(OR($AR187=0,$AS187=0),0,($AS187&lt;=$AR187)*(1-([1]Arbejdstider!$C$86/24)+([1]Arbejdstider!$D$86/24))*24+(MIN(([1]Arbejdstider!$D$86/24),$AS187)-MIN(([1]Arbejdstider!$D$86/24),$AR187)+MAX(([1]Arbejdstider!$C$86/24),$AS187)-MAX(([1]Arbejdstider!$C$86/24),$AR187))*24)+IF(OR($H187=0,$I187=0),0,($I187&lt;=$H187)*(1-([1]Arbejdstider!$C$86/24)+([1]Arbejdstider!$D$86/24))*24+(MIN(([1]Arbejdstider!$D$86/24),$I187)-MIN(([1]Arbejdstider!$D$86/24),$H187)+MAX(([1]Arbejdstider!$C$86/24),$G187)-MAX(([1]Arbejdstider!$C$86/24),$H187))*24)),0.5),"")</f>
        <v>0</v>
      </c>
      <c r="BA187" s="122">
        <f t="shared" si="37"/>
        <v>0</v>
      </c>
      <c r="BB187" s="122">
        <f t="shared" si="38"/>
        <v>0</v>
      </c>
      <c r="BC187" s="122">
        <f t="shared" si="39"/>
        <v>0</v>
      </c>
      <c r="BD187" s="123"/>
      <c r="BE187" s="124"/>
      <c r="BF187" s="122">
        <f t="shared" si="40"/>
        <v>0</v>
      </c>
      <c r="BG187" s="121">
        <f t="shared" si="47"/>
        <v>0</v>
      </c>
      <c r="BH187" s="121">
        <f t="shared" si="41"/>
        <v>0</v>
      </c>
      <c r="BI187" s="121">
        <f t="shared" si="42"/>
        <v>0</v>
      </c>
      <c r="BJ187" s="121">
        <f t="shared" si="43"/>
        <v>0</v>
      </c>
      <c r="BK187" s="121">
        <f t="shared" si="51"/>
        <v>0</v>
      </c>
      <c r="BL187" s="121">
        <f t="shared" si="48"/>
        <v>0</v>
      </c>
      <c r="BM187" s="121">
        <f t="shared" si="44"/>
        <v>0</v>
      </c>
      <c r="BN187" s="121"/>
      <c r="BO187" s="125"/>
      <c r="BP187" s="126">
        <f>IF(OR(F187=0,G187=0),0,IF(AND(WEEKDAY(C187,2)=5,G187&lt;F187,G187&gt;(6/24)),(G187-MAX(F187,(6/24))+(F187&gt;G187))*24-7,IF(WEEKDAY(C187,2)=6,(G187-MAX(F187,(6/24))+(F187&gt;G187))*24,IF(WEEKDAY(C187,2)=7,IF(F187&gt;G187,([1]Arbejdstider!H$87-F187)*24,IF(F187&lt;G187,(G187-F187)*24)),0))))</f>
        <v>0</v>
      </c>
      <c r="BQ187" s="126">
        <f>IF(OR(H187=0,I187=0),0,IF(AND(WEEKDAY(C187,2)=5,I187&lt;H187,I187&gt;(6/24)),(I187-MAX(H187,(6/24))+(H187&gt;I187))*24-7,IF(WEEKDAY(C187,2)=6,(I187-MAX(H187,(6/24))+(H187&gt;I187))*24,IF(WEEKDAY(C187,2)=7,IF(H187&gt;I187,([1]Arbejdstider!H$87-H187)*24,IF(H187&lt;I187,(I187-H187)*24)),""))))</f>
        <v>0</v>
      </c>
      <c r="BR187" s="126"/>
      <c r="BS187" s="126"/>
      <c r="BT187" s="127"/>
      <c r="BU187" s="128">
        <f t="shared" si="45"/>
        <v>0</v>
      </c>
      <c r="BV187" s="129" t="str">
        <f t="shared" si="46"/>
        <v>Søndag</v>
      </c>
      <c r="CF187" s="131"/>
      <c r="CG187" s="131"/>
      <c r="CP187" s="132"/>
    </row>
    <row r="188" spans="2:94" s="130" customFormat="1" x14ac:dyDescent="0.2">
      <c r="B188" s="106"/>
      <c r="C188" s="107">
        <f t="shared" si="49"/>
        <v>43619</v>
      </c>
      <c r="D188" s="107" t="str">
        <f t="shared" si="50"/>
        <v>Mandag</v>
      </c>
      <c r="E188" s="108" t="s">
        <v>46</v>
      </c>
      <c r="F188" s="109">
        <f>IF(OR(E188=""),"",VLOOKUP(E188,[1]Arbejdstider!$B$4:$AE$78,2,))</f>
        <v>0</v>
      </c>
      <c r="G188" s="109">
        <f>IF(OR(E188=""),"",VLOOKUP(E188,[1]Arbejdstider!$B$4:$AE$78,3,))</f>
        <v>0</v>
      </c>
      <c r="H188" s="109">
        <f>IF(OR(E188=""),"",VLOOKUP(E188,[1]Arbejdstider!$B$4:$AE$78,4,))</f>
        <v>0</v>
      </c>
      <c r="I188" s="109">
        <f>IF(OR(E188=""),"",VLOOKUP(E188,[1]Arbejdstider!$B$4:$AE$78,5,))</f>
        <v>0</v>
      </c>
      <c r="J188" s="110">
        <f>IF(OR(E188=""),"",VLOOKUP(E188,[1]Arbejdstider!$B$4:$AE$78,6,))</f>
        <v>0</v>
      </c>
      <c r="K188" s="110">
        <f>IF(OR(E188=""),"",VLOOKUP(E188,[1]Arbejdstider!$B$4:$AE$78,7,))</f>
        <v>0</v>
      </c>
      <c r="L188" s="111">
        <f>IF(OR(E188=""),"",VLOOKUP(E188,[1]Arbejdstider!$B$3:$AE$78,10,))</f>
        <v>0</v>
      </c>
      <c r="M188" s="111">
        <f>IF(OR(E188=""),"",VLOOKUP(E188,[1]Arbejdstider!$B$4:$AE$78,11,))</f>
        <v>0</v>
      </c>
      <c r="N188" s="109">
        <f>IF(OR(E188=""),"",VLOOKUP(E188,[1]Arbejdstider!$B$4:$AE$78,14,))</f>
        <v>0</v>
      </c>
      <c r="O188" s="109">
        <f>IF(OR(E188=""),"",VLOOKUP(E188,[1]Arbejdstider!$B$4:$AE$78,15,))</f>
        <v>0</v>
      </c>
      <c r="P188" s="109">
        <f>IF(OR(E188=""),"",VLOOKUP(E188,[1]Arbejdstider!$B$4:$AE$78,12,))</f>
        <v>0</v>
      </c>
      <c r="Q188" s="109">
        <f>IF(OR(E188=""),"",VLOOKUP(E188,[1]Arbejdstider!$B$4:$AE$78,13,))</f>
        <v>0</v>
      </c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>
        <f>IF(OR(E188=""),"",VLOOKUP(E188,[1]Arbejdstider!$B$4:$AE$78,16,))</f>
        <v>0</v>
      </c>
      <c r="AC188" s="112">
        <f>IF(OR(E188=""),"",VLOOKUP(E188,[1]Arbejdstider!$B$4:$AE$78,17,))</f>
        <v>0</v>
      </c>
      <c r="AD188" s="112">
        <f>IF(OR(E188=""),"",VLOOKUP(E188,[1]Arbejdstider!$B$4:$AE$78,18,))</f>
        <v>0</v>
      </c>
      <c r="AE188" s="112">
        <f>IF(OR(E188=""),"",VLOOKUP(E188,[1]Arbejdstider!$B$4:$AE$78,19,))</f>
        <v>0</v>
      </c>
      <c r="AF188" s="113">
        <f>IF(OR(E188=""),"",VLOOKUP(E188,[1]Arbejdstider!$B$4:$AE$78,20,))</f>
        <v>1</v>
      </c>
      <c r="AG188" s="109">
        <f>IF(OR(E188=""),"",VLOOKUP(E188,[1]Arbejdstider!$B$4:$AE$78,21,))</f>
        <v>1</v>
      </c>
      <c r="AH188" s="109">
        <f>IF(OR(E188=""),"",VLOOKUP(E188,[1]Arbejdstider!$B$4:$AE$78,22,))</f>
        <v>0</v>
      </c>
      <c r="AI188" s="109">
        <f>IF(OR(E188=""),"",VLOOKUP(E188,[1]Arbejdstider!$B$4:$AE$78,23,))</f>
        <v>0</v>
      </c>
      <c r="AJ188" s="114">
        <f>IF(OR(E188=""),"",VLOOKUP(E188,[1]Arbejdstider!$B$4:$AE$78,20,))</f>
        <v>1</v>
      </c>
      <c r="AK188" s="110">
        <f>IF(OR(E188=""),"",VLOOKUP(E188,[1]Arbejdstider!$B$4:$AE$78,21,))</f>
        <v>1</v>
      </c>
      <c r="AL188" s="115"/>
      <c r="AM188" s="115"/>
      <c r="AN188" s="115"/>
      <c r="AO188" s="115"/>
      <c r="AP188" s="115"/>
      <c r="AQ188" s="115"/>
      <c r="AR188" s="116"/>
      <c r="AS188" s="117"/>
      <c r="AT188" s="118">
        <f>IF(OR(E188=""),"",VLOOKUP(E188,[1]Arbejdstider!$B$4:$AE$78,24,))</f>
        <v>0</v>
      </c>
      <c r="AU188" s="113">
        <f>IF(OR(E188=""),"",VLOOKUP(E188,[1]Arbejdstider!$B$4:$AE$78,22,))</f>
        <v>0</v>
      </c>
      <c r="AV188" s="113">
        <f>IF(OR(E188=""),"",VLOOKUP(E188,[1]Arbejdstider!$B$4:$AE$78,23,))</f>
        <v>0</v>
      </c>
      <c r="AW188" s="119">
        <f t="shared" si="52"/>
        <v>0</v>
      </c>
      <c r="AX188" s="120">
        <f>IF(OR($F188="",$G188=""),0,((IF($G188-MAX($F188,([1]Arbejdstider!$C$84/24))+($G188&lt;$F188)&lt;0,0,$G188-MAX($F188,([1]Arbejdstider!$C$84/24))+($G188&lt;$F188)))*24)-((IF(($G188-MAX($F188,([1]Arbejdstider!$D$84/24))+($G188&lt;$F188))&lt;0,0,($G188-MAX($F188,([1]Arbejdstider!$D$84/24))+($G188&lt;$F188)))))*24)</f>
        <v>0</v>
      </c>
      <c r="AY188" s="121">
        <f>IF(OR($F188="",$G188=""),0,((IF($G188-MAX($F188,([1]Arbejdstider!$C$85/24))+($G188&lt;$F188)&lt;0,0,$G188-MAX($F188,([1]Arbejdstider!$C$85/24))+($G188&lt;$F188)))*24)-((IF(($G188-MAX($F188,([1]Arbejdstider!$D$85/24))+($G188&lt;$F188))&lt;0,0,($G188-MAX($F188,([1]Arbejdstider!$D$85/24))+($G188&lt;$F188)))))*24)-IF(OR($AR188="",$AS188=""),0,((IF($AS188-MAX($AR188,([1]Arbejdstider!$C$85/24))+($AS188&lt;$AR188)&lt;0,0,$AS188-MAX($AR188,([1]Arbejdstider!$C$85/24))+($AS188&lt;$AR188)))*24)-((IF(($AS188-MAX($AR188,([1]Arbejdstider!$D$85/24))+($AS188&lt;$AR188))&lt;0,0,($AS188-MAX($AR188,([1]Arbejdstider!$D$85/24))+($AS188&lt;$AR188)))))*24)</f>
        <v>0</v>
      </c>
      <c r="AZ188" s="121">
        <f>IFERROR(CEILING(IF(E188="","",IF(OR($F188=0,$G188=0),0,($G188&lt;=$F188)*(1-([1]Arbejdstider!$C$86/24)+([1]Arbejdstider!$D$86/24))*24+(MIN(([1]Arbejdstider!$D$86/24),$G188)-MIN(([1]Arbejdstider!$D$86/24),$F188)+MAX(([1]Arbejdstider!$C$86/24),$G188)-MAX(([1]Arbejdstider!$C$86/24),$F188))*24)-IF(OR($AR188=0,$AS188=0),0,($AS188&lt;=$AR188)*(1-([1]Arbejdstider!$C$86/24)+([1]Arbejdstider!$D$86/24))*24+(MIN(([1]Arbejdstider!$D$86/24),$AS188)-MIN(([1]Arbejdstider!$D$86/24),$AR188)+MAX(([1]Arbejdstider!$C$86/24),$AS188)-MAX(([1]Arbejdstider!$C$86/24),$AR188))*24)+IF(OR($H188=0,$I188=0),0,($I188&lt;=$H188)*(1-([1]Arbejdstider!$C$86/24)+([1]Arbejdstider!$D$86/24))*24+(MIN(([1]Arbejdstider!$D$86/24),$I188)-MIN(([1]Arbejdstider!$D$86/24),$H188)+MAX(([1]Arbejdstider!$C$86/24),$G188)-MAX(([1]Arbejdstider!$C$86/24),$H188))*24)),0.5),"")</f>
        <v>0</v>
      </c>
      <c r="BA188" s="122">
        <f t="shared" si="37"/>
        <v>0</v>
      </c>
      <c r="BB188" s="122">
        <f t="shared" si="38"/>
        <v>0</v>
      </c>
      <c r="BC188" s="122">
        <f t="shared" si="39"/>
        <v>0</v>
      </c>
      <c r="BD188" s="123"/>
      <c r="BE188" s="124"/>
      <c r="BF188" s="122">
        <f t="shared" si="40"/>
        <v>0</v>
      </c>
      <c r="BG188" s="121">
        <f t="shared" si="47"/>
        <v>0</v>
      </c>
      <c r="BH188" s="121">
        <f t="shared" si="41"/>
        <v>0</v>
      </c>
      <c r="BI188" s="121">
        <f t="shared" si="42"/>
        <v>0</v>
      </c>
      <c r="BJ188" s="121">
        <f t="shared" si="43"/>
        <v>0</v>
      </c>
      <c r="BK188" s="121">
        <f t="shared" si="51"/>
        <v>0</v>
      </c>
      <c r="BL188" s="121">
        <f t="shared" si="48"/>
        <v>0</v>
      </c>
      <c r="BM188" s="121">
        <f t="shared" si="44"/>
        <v>0</v>
      </c>
      <c r="BN188" s="121"/>
      <c r="BO188" s="125">
        <f>SUM(AW182:AW188)</f>
        <v>1.0208333333333333</v>
      </c>
      <c r="BP188" s="126">
        <f>IF(OR(F188=0,G188=0),0,IF(AND(WEEKDAY(C188,2)=5,G188&lt;F188,G188&gt;(6/24)),(G188-MAX(F188,(6/24))+(F188&gt;G188))*24-7,IF(WEEKDAY(C188,2)=6,(G188-MAX(F188,(6/24))+(F188&gt;G188))*24,IF(WEEKDAY(C188,2)=7,IF(F188&gt;G188,([1]Arbejdstider!H$87-F188)*24,IF(F188&lt;G188,(G188-F188)*24)),0))))</f>
        <v>0</v>
      </c>
      <c r="BQ188" s="126">
        <f>IF(OR(H188=0,I188=0),0,IF(AND(WEEKDAY(C188,2)=5,I188&lt;H188,I188&gt;(6/24)),(I188-MAX(H188,(6/24))+(H188&gt;I188))*24-7,IF(WEEKDAY(C188,2)=6,(I188-MAX(H188,(6/24))+(H188&gt;I188))*24,IF(WEEKDAY(C188,2)=7,IF(H188&gt;I188,([1]Arbejdstider!H$87-H188)*24,IF(H188&lt;I188,(I188-H188)*24)),""))))</f>
        <v>0</v>
      </c>
      <c r="BR188" s="126"/>
      <c r="BS188" s="126"/>
      <c r="BT188" s="127">
        <f>SUM(BO167:BO188)</f>
        <v>6.0895833333333327</v>
      </c>
      <c r="BU188" s="128">
        <f t="shared" si="45"/>
        <v>0</v>
      </c>
      <c r="BV188" s="129" t="str">
        <f t="shared" si="46"/>
        <v>Mandag</v>
      </c>
      <c r="CF188" s="131"/>
      <c r="CG188" s="131"/>
      <c r="CP188" s="132"/>
    </row>
    <row r="189" spans="2:94" s="139" customFormat="1" x14ac:dyDescent="0.2">
      <c r="B189" s="133">
        <f>B182+1</f>
        <v>23</v>
      </c>
      <c r="C189" s="134">
        <f t="shared" si="49"/>
        <v>43620</v>
      </c>
      <c r="D189" s="134" t="str">
        <f t="shared" si="50"/>
        <v>Tirsdag</v>
      </c>
      <c r="E189" s="135" t="s">
        <v>53</v>
      </c>
      <c r="F189" s="109">
        <f>IF(OR(E189=""),"",VLOOKUP(E189,[1]Arbejdstider!$B$4:$AE$78,2,))</f>
        <v>0</v>
      </c>
      <c r="G189" s="109">
        <f>IF(OR(E189=""),"",VLOOKUP(E189,[1]Arbejdstider!$B$4:$AE$78,3,))</f>
        <v>0</v>
      </c>
      <c r="H189" s="109">
        <f>IF(OR(E189=""),"",VLOOKUP(E189,[1]Arbejdstider!$B$4:$AE$78,4,))</f>
        <v>0</v>
      </c>
      <c r="I189" s="109">
        <f>IF(OR(E189=""),"",VLOOKUP(E189,[1]Arbejdstider!$B$4:$AE$78,5,))</f>
        <v>0</v>
      </c>
      <c r="J189" s="110">
        <f>IF(OR(E189=""),"",VLOOKUP(E189,[1]Arbejdstider!$B$4:$AE$78,6,))</f>
        <v>0</v>
      </c>
      <c r="K189" s="110">
        <f>IF(OR(E189=""),"",VLOOKUP(E189,[1]Arbejdstider!$B$4:$AE$78,7,))</f>
        <v>0</v>
      </c>
      <c r="L189" s="111">
        <f>IF(OR(E189=""),"",VLOOKUP(E189,[1]Arbejdstider!$B$3:$AE$78,10,))</f>
        <v>0</v>
      </c>
      <c r="M189" s="111">
        <f>IF(OR(E189=""),"",VLOOKUP(E189,[1]Arbejdstider!$B$4:$AE$78,11,))</f>
        <v>0</v>
      </c>
      <c r="N189" s="109">
        <f>IF(OR(E189=""),"",VLOOKUP(E189,[1]Arbejdstider!$B$4:$AE$78,14,))</f>
        <v>0</v>
      </c>
      <c r="O189" s="109">
        <f>IF(OR(E189=""),"",VLOOKUP(E189,[1]Arbejdstider!$B$4:$AE$78,15,))</f>
        <v>0</v>
      </c>
      <c r="P189" s="109">
        <f>IF(OR(E189=""),"",VLOOKUP(E189,[1]Arbejdstider!$B$4:$AE$78,12,))</f>
        <v>0</v>
      </c>
      <c r="Q189" s="109">
        <f>IF(OR(E189=""),"",VLOOKUP(E189,[1]Arbejdstider!$B$4:$AE$78,13,))</f>
        <v>0</v>
      </c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>
        <f>IF(OR(E189=""),"",VLOOKUP(E189,[1]Arbejdstider!$B$4:$AE$78,16,))</f>
        <v>0</v>
      </c>
      <c r="AC189" s="112">
        <f>IF(OR(E189=""),"",VLOOKUP(E189,[1]Arbejdstider!$B$4:$AE$78,17,))</f>
        <v>0</v>
      </c>
      <c r="AD189" s="112">
        <f>IF(OR(E189=""),"",VLOOKUP(E189,[1]Arbejdstider!$B$4:$AE$78,18,))</f>
        <v>0</v>
      </c>
      <c r="AE189" s="112">
        <f>IF(OR(E189=""),"",VLOOKUP(E189,[1]Arbejdstider!$B$4:$AE$78,19,))</f>
        <v>0</v>
      </c>
      <c r="AF189" s="113">
        <f>IF(OR(E189=""),"",VLOOKUP(E189,[1]Arbejdstider!$B$4:$AE$78,20,))</f>
        <v>1</v>
      </c>
      <c r="AG189" s="109">
        <f>IF(OR(E189=""),"",VLOOKUP(E189,[1]Arbejdstider!$B$4:$AE$78,21,))</f>
        <v>1</v>
      </c>
      <c r="AH189" s="109">
        <f>IF(OR(E189=""),"",VLOOKUP(E189,[1]Arbejdstider!$B$4:$AE$78,22,))</f>
        <v>0</v>
      </c>
      <c r="AI189" s="109">
        <f>IF(OR(E189=""),"",VLOOKUP(E189,[1]Arbejdstider!$B$4:$AE$78,23,))</f>
        <v>0</v>
      </c>
      <c r="AJ189" s="114">
        <f>IF(OR(E189=""),"",VLOOKUP(E189,[1]Arbejdstider!$B$4:$AE$78,20,))</f>
        <v>1</v>
      </c>
      <c r="AK189" s="110">
        <f>IF(OR(E189=""),"",VLOOKUP(E189,[1]Arbejdstider!$B$4:$AE$78,21,))</f>
        <v>1</v>
      </c>
      <c r="AL189" s="115"/>
      <c r="AM189" s="115"/>
      <c r="AN189" s="115"/>
      <c r="AO189" s="115"/>
      <c r="AP189" s="115"/>
      <c r="AQ189" s="115"/>
      <c r="AR189" s="116"/>
      <c r="AS189" s="117"/>
      <c r="AT189" s="118">
        <f>IF(OR(E189=""),"",VLOOKUP(E189,[1]Arbejdstider!$B$4:$AE$78,24,))</f>
        <v>0</v>
      </c>
      <c r="AU189" s="113">
        <f>IF(OR(E189=""),"",VLOOKUP(E189,[1]Arbejdstider!$B$4:$AE$78,22,))</f>
        <v>0</v>
      </c>
      <c r="AV189" s="113">
        <f>IF(OR(E189=""),"",VLOOKUP(E189,[1]Arbejdstider!$B$4:$AE$78,23,))</f>
        <v>0</v>
      </c>
      <c r="AW189" s="119">
        <f t="shared" si="52"/>
        <v>0</v>
      </c>
      <c r="AX189" s="120">
        <f>IF(OR($F189="",$G189=""),0,((IF($G189-MAX($F189,([1]Arbejdstider!$C$84/24))+($G189&lt;$F189)&lt;0,0,$G189-MAX($F189,([1]Arbejdstider!$C$84/24))+($G189&lt;$F189)))*24)-((IF(($G189-MAX($F189,([1]Arbejdstider!$D$84/24))+($G189&lt;$F189))&lt;0,0,($G189-MAX($F189,([1]Arbejdstider!$D$84/24))+($G189&lt;$F189)))))*24)</f>
        <v>0</v>
      </c>
      <c r="AY189" s="122">
        <f>IF(OR($F189="",$G189=""),0,((IF($G189-MAX($F189,([1]Arbejdstider!$C$85/24))+($G189&lt;$F189)&lt;0,0,$G189-MAX($F189,([1]Arbejdstider!$C$85/24))+($G189&lt;$F189)))*24)-((IF(($G189-MAX($F189,([1]Arbejdstider!$D$85/24))+($G189&lt;$F189))&lt;0,0,($G189-MAX($F189,([1]Arbejdstider!$D$85/24))+($G189&lt;$F189)))))*24)-IF(OR($AR189="",$AS189=""),0,((IF($AS189-MAX($AR189,([1]Arbejdstider!$C$85/24))+($AS189&lt;$AR189)&lt;0,0,$AS189-MAX($AR189,([1]Arbejdstider!$C$85/24))+($AS189&lt;$AR189)))*24)-((IF(($AS189-MAX($AR189,([1]Arbejdstider!$D$85/24))+($AS189&lt;$AR189))&lt;0,0,($AS189-MAX($AR189,([1]Arbejdstider!$D$85/24))+($AS189&lt;$AR189)))))*24)</f>
        <v>0</v>
      </c>
      <c r="AZ189" s="122">
        <f>IFERROR(CEILING(IF(E189="","",IF(OR($F189=0,$G189=0),0,($G189&lt;=$F189)*(1-([1]Arbejdstider!$C$86/24)+([1]Arbejdstider!$D$86/24))*24+(MIN(([1]Arbejdstider!$D$86/24),$G189)-MIN(([1]Arbejdstider!$D$86/24),$F189)+MAX(([1]Arbejdstider!$C$86/24),$G189)-MAX(([1]Arbejdstider!$C$86/24),$F189))*24)-IF(OR($AR189=0,$AS189=0),0,($AS189&lt;=$AR189)*(1-([1]Arbejdstider!$C$86/24)+([1]Arbejdstider!$D$86/24))*24+(MIN(([1]Arbejdstider!$D$86/24),$AS189)-MIN(([1]Arbejdstider!$D$86/24),$AR189)+MAX(([1]Arbejdstider!$C$86/24),$AS189)-MAX(([1]Arbejdstider!$C$86/24),$AR189))*24)+IF(OR($H189=0,$I189=0),0,($I189&lt;=$H189)*(1-([1]Arbejdstider!$C$86/24)+([1]Arbejdstider!$D$86/24))*24+(MIN(([1]Arbejdstider!$D$86/24),$I189)-MIN(([1]Arbejdstider!$D$86/24),$H189)+MAX(([1]Arbejdstider!$C$86/24),$G189)-MAX(([1]Arbejdstider!$C$86/24),$H189))*24)),0.5),"")</f>
        <v>0</v>
      </c>
      <c r="BA189" s="122">
        <f t="shared" si="37"/>
        <v>0</v>
      </c>
      <c r="BB189" s="122">
        <f t="shared" si="38"/>
        <v>0</v>
      </c>
      <c r="BC189" s="122">
        <f t="shared" si="39"/>
        <v>0</v>
      </c>
      <c r="BD189" s="123"/>
      <c r="BE189" s="124"/>
      <c r="BF189" s="122">
        <f t="shared" si="40"/>
        <v>0</v>
      </c>
      <c r="BG189" s="122">
        <f t="shared" si="47"/>
        <v>0</v>
      </c>
      <c r="BH189" s="122">
        <f t="shared" si="41"/>
        <v>0</v>
      </c>
      <c r="BI189" s="121">
        <f t="shared" si="42"/>
        <v>0</v>
      </c>
      <c r="BJ189" s="122">
        <f t="shared" si="43"/>
        <v>0</v>
      </c>
      <c r="BK189" s="122">
        <f t="shared" si="51"/>
        <v>0</v>
      </c>
      <c r="BL189" s="121">
        <f t="shared" si="48"/>
        <v>0</v>
      </c>
      <c r="BM189" s="121">
        <f t="shared" si="44"/>
        <v>0</v>
      </c>
      <c r="BN189" s="121"/>
      <c r="BO189" s="136"/>
      <c r="BP189" s="137">
        <f>IF(OR(F189=0,G189=0),0,IF(AND(WEEKDAY(C189,2)=5,G189&lt;F189,G189&gt;(6/24)),(G189-MAX(F189,(6/24))+(F189&gt;G189))*24-7,IF(WEEKDAY(C189,2)=6,(G189-MAX(F189,(6/24))+(F189&gt;G189))*24,IF(WEEKDAY(C189,2)=7,IF(F189&gt;G189,([1]Arbejdstider!H$87-F189)*24,IF(F189&lt;G189,(G189-F189)*24)),0))))</f>
        <v>0</v>
      </c>
      <c r="BQ189" s="126">
        <f>IF(OR(H189=0,I189=0),0,IF(AND(WEEKDAY(C189,2)=5,I189&lt;H189,I189&gt;(6/24)),(I189-MAX(H189,(6/24))+(H189&gt;I189))*24-7,IF(WEEKDAY(C189,2)=6,(I189-MAX(H189,(6/24))+(H189&gt;I189))*24,IF(WEEKDAY(C189,2)=7,IF(H189&gt;I189,([1]Arbejdstider!H$87-H189)*24,IF(H189&lt;I189,(I189-H189)*24)),""))))</f>
        <v>0</v>
      </c>
      <c r="BR189" s="137"/>
      <c r="BS189" s="137"/>
      <c r="BT189" s="138"/>
      <c r="BU189" s="128">
        <f t="shared" si="45"/>
        <v>23</v>
      </c>
      <c r="BV189" s="129" t="str">
        <f t="shared" si="46"/>
        <v>Tirsdag</v>
      </c>
      <c r="CF189" s="140"/>
      <c r="CG189" s="140"/>
      <c r="CP189" s="141"/>
    </row>
    <row r="190" spans="2:94" s="139" customFormat="1" x14ac:dyDescent="0.2">
      <c r="B190" s="133"/>
      <c r="C190" s="134">
        <f t="shared" si="49"/>
        <v>43621</v>
      </c>
      <c r="D190" s="134" t="str">
        <f t="shared" si="50"/>
        <v>Onsdag</v>
      </c>
      <c r="E190" s="135" t="s">
        <v>50</v>
      </c>
      <c r="F190" s="109">
        <f>IF(OR(E190=""),"",VLOOKUP(E190,[1]Arbejdstider!$B$4:$AE$78,2,))</f>
        <v>0.29166666666666669</v>
      </c>
      <c r="G190" s="109">
        <f>IF(OR(E190=""),"",VLOOKUP(E190,[1]Arbejdstider!$B$4:$AE$78,3,))</f>
        <v>0.625</v>
      </c>
      <c r="H190" s="109">
        <f>IF(OR(E190=""),"",VLOOKUP(E190,[1]Arbejdstider!$B$4:$AE$78,4,))</f>
        <v>0.95833333333333337</v>
      </c>
      <c r="I190" s="109">
        <f>IF(OR(E190=""),"",VLOOKUP(E190,[1]Arbejdstider!$B$4:$AE$78,5,))</f>
        <v>0.30208333333333331</v>
      </c>
      <c r="J190" s="110">
        <f>IF(OR(E190=""),"",VLOOKUP(E190,[1]Arbejdstider!$B$4:$AE$78,6,))</f>
        <v>0</v>
      </c>
      <c r="K190" s="110">
        <f>IF(OR(E190=""),"",VLOOKUP(E190,[1]Arbejdstider!$B$4:$AE$78,7,))</f>
        <v>0</v>
      </c>
      <c r="L190" s="111">
        <f>IF(OR(E190=""),"",VLOOKUP(E190,[1]Arbejdstider!$B$3:$AE$78,10,))</f>
        <v>0</v>
      </c>
      <c r="M190" s="111">
        <f>IF(OR(E190=""),"",VLOOKUP(E190,[1]Arbejdstider!$B$4:$AE$78,11,))</f>
        <v>0</v>
      </c>
      <c r="N190" s="109">
        <f>IF(OR(E190=""),"",VLOOKUP(E190,[1]Arbejdstider!$B$4:$AE$78,14,))</f>
        <v>0</v>
      </c>
      <c r="O190" s="109">
        <f>IF(OR(E190=""),"",VLOOKUP(E190,[1]Arbejdstider!$B$4:$AE$78,15,))</f>
        <v>0</v>
      </c>
      <c r="P190" s="109">
        <f>IF(OR(E190=""),"",VLOOKUP(E190,[1]Arbejdstider!$B$4:$AE$78,12,))</f>
        <v>0</v>
      </c>
      <c r="Q190" s="109">
        <f>IF(OR(E190=""),"",VLOOKUP(E190,[1]Arbejdstider!$B$4:$AE$78,13,))</f>
        <v>0</v>
      </c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>
        <f>IF(OR(E190=""),"",VLOOKUP(E190,[1]Arbejdstider!$B$4:$AE$78,16,))</f>
        <v>0</v>
      </c>
      <c r="AC190" s="112">
        <f>IF(OR(E190=""),"",VLOOKUP(E190,[1]Arbejdstider!$B$4:$AE$78,17,))</f>
        <v>0</v>
      </c>
      <c r="AD190" s="112">
        <f>IF(OR(E190=""),"",VLOOKUP(E190,[1]Arbejdstider!$B$4:$AE$78,18,))</f>
        <v>0</v>
      </c>
      <c r="AE190" s="112">
        <f>IF(OR(E190=""),"",VLOOKUP(E190,[1]Arbejdstider!$B$4:$AE$78,19,))</f>
        <v>0</v>
      </c>
      <c r="AF190" s="113">
        <f>IF(OR(E190=""),"",VLOOKUP(E190,[1]Arbejdstider!$B$4:$AE$78,20,))</f>
        <v>1</v>
      </c>
      <c r="AG190" s="109">
        <f>IF(OR(E190=""),"",VLOOKUP(E190,[1]Arbejdstider!$B$4:$AE$78,21,))</f>
        <v>0.29166666666666669</v>
      </c>
      <c r="AH190" s="109">
        <f>IF(OR(E190=""),"",VLOOKUP(E190,[1]Arbejdstider!$B$4:$AE$78,22,))</f>
        <v>0.625</v>
      </c>
      <c r="AI190" s="109">
        <f>IF(OR(E190=""),"",VLOOKUP(E190,[1]Arbejdstider!$B$4:$AE$78,23,))</f>
        <v>0.95833333333333337</v>
      </c>
      <c r="AJ190" s="114">
        <f>IF(OR(E190=""),"",VLOOKUP(E190,[1]Arbejdstider!$B$4:$AE$78,20,))</f>
        <v>1</v>
      </c>
      <c r="AK190" s="110">
        <f>IF(OR(E190=""),"",VLOOKUP(E190,[1]Arbejdstider!$B$4:$AE$78,21,))</f>
        <v>0.29166666666666669</v>
      </c>
      <c r="AL190" s="115"/>
      <c r="AM190" s="115"/>
      <c r="AN190" s="115"/>
      <c r="AO190" s="115"/>
      <c r="AP190" s="115"/>
      <c r="AQ190" s="115"/>
      <c r="AR190" s="116"/>
      <c r="AS190" s="117"/>
      <c r="AT190" s="118">
        <f>IF(OR(E190=""),"",VLOOKUP(E190,[1]Arbejdstider!$B$4:$AE$78,24,))</f>
        <v>0.29166666666666674</v>
      </c>
      <c r="AU190" s="113">
        <f>IF(OR(E190=""),"",VLOOKUP(E190,[1]Arbejdstider!$B$4:$AE$78,22,))</f>
        <v>0.625</v>
      </c>
      <c r="AV190" s="113">
        <f>IF(OR(E190=""),"",VLOOKUP(E190,[1]Arbejdstider!$B$4:$AE$78,23,))</f>
        <v>0.95833333333333337</v>
      </c>
      <c r="AW190" s="119">
        <f t="shared" si="52"/>
        <v>0.67708333333333337</v>
      </c>
      <c r="AX190" s="120">
        <f>IF(OR($F190="",$G190=""),0,((IF($G190-MAX($F190,([1]Arbejdstider!$C$84/24))+($G190&lt;$F190)&lt;0,0,$G190-MAX($F190,([1]Arbejdstider!$C$84/24))+($G190&lt;$F190)))*24)-((IF(($G190-MAX($F190,([1]Arbejdstider!$D$84/24))+($G190&lt;$F190))&lt;0,0,($G190-MAX($F190,([1]Arbejdstider!$D$84/24))+($G190&lt;$F190)))))*24)</f>
        <v>8</v>
      </c>
      <c r="AY190" s="122">
        <f>IF(OR($F190="",$G190=""),0,((IF($G190-MAX($F190,([1]Arbejdstider!$C$85/24))+($G190&lt;$F190)&lt;0,0,$G190-MAX($F190,([1]Arbejdstider!$C$85/24))+($G190&lt;$F190)))*24)-((IF(($G190-MAX($F190,([1]Arbejdstider!$D$85/24))+($G190&lt;$F190))&lt;0,0,($G190-MAX($F190,([1]Arbejdstider!$D$85/24))+($G190&lt;$F190)))))*24)-IF(OR($AR190="",$AS190=""),0,((IF($AS190-MAX($AR190,([1]Arbejdstider!$C$85/24))+($AS190&lt;$AR190)&lt;0,0,$AS190-MAX($AR190,([1]Arbejdstider!$C$85/24))+($AS190&lt;$AR190)))*24)-((IF(($AS190-MAX($AR190,([1]Arbejdstider!$D$85/24))+($AS190&lt;$AR190))&lt;0,0,($AS190-MAX($AR190,([1]Arbejdstider!$D$85/24))+($AS190&lt;$AR190)))))*24)</f>
        <v>0</v>
      </c>
      <c r="AZ190" s="122">
        <f>IFERROR(CEILING(IF(E190="","",IF(OR($F190=0,$G190=0),0,($G190&lt;=$F190)*(1-([1]Arbejdstider!$C$86/24)+([1]Arbejdstider!$D$86/24))*24+(MIN(([1]Arbejdstider!$D$86/24),$G190)-MIN(([1]Arbejdstider!$D$86/24),$F190)+MAX(([1]Arbejdstider!$C$86/24),$G190)-MAX(([1]Arbejdstider!$C$86/24),$F190))*24)-IF(OR($AR190=0,$AS190=0),0,($AS190&lt;=$AR190)*(1-([1]Arbejdstider!$C$86/24)+([1]Arbejdstider!$D$86/24))*24+(MIN(([1]Arbejdstider!$D$86/24),$AS190)-MIN(([1]Arbejdstider!$D$86/24),$AR190)+MAX(([1]Arbejdstider!$C$86/24),$AS190)-MAX(([1]Arbejdstider!$C$86/24),$AR190))*24)+IF(OR($H190=0,$I190=0),0,($I190&lt;=$H190)*(1-([1]Arbejdstider!$C$86/24)+([1]Arbejdstider!$D$86/24))*24+(MIN(([1]Arbejdstider!$D$86/24),$I190)-MIN(([1]Arbejdstider!$D$86/24),$H190)+MAX(([1]Arbejdstider!$C$86/24),$G190)-MAX(([1]Arbejdstider!$C$86/24),$H190))*24)),0.5),"")</f>
        <v>7</v>
      </c>
      <c r="BA190" s="122">
        <f t="shared" si="37"/>
        <v>0</v>
      </c>
      <c r="BB190" s="122">
        <f t="shared" si="38"/>
        <v>0</v>
      </c>
      <c r="BC190" s="122">
        <f t="shared" si="39"/>
        <v>0</v>
      </c>
      <c r="BD190" s="123"/>
      <c r="BE190" s="124"/>
      <c r="BF190" s="122">
        <f t="shared" si="40"/>
        <v>0</v>
      </c>
      <c r="BG190" s="122" t="str">
        <f t="shared" si="47"/>
        <v/>
      </c>
      <c r="BH190" s="122">
        <f t="shared" si="41"/>
        <v>0</v>
      </c>
      <c r="BI190" s="121">
        <f t="shared" si="42"/>
        <v>0</v>
      </c>
      <c r="BJ190" s="122">
        <f t="shared" si="43"/>
        <v>0</v>
      </c>
      <c r="BK190" s="122">
        <f t="shared" si="51"/>
        <v>0</v>
      </c>
      <c r="BL190" s="121">
        <f t="shared" si="48"/>
        <v>0</v>
      </c>
      <c r="BM190" s="121">
        <f t="shared" si="44"/>
        <v>0</v>
      </c>
      <c r="BN190" s="121"/>
      <c r="BO190" s="136"/>
      <c r="BP190" s="137">
        <f>IF(OR(F190=0,G190=0),0,IF(AND(WEEKDAY(C190,2)=5,G190&lt;F190,G190&gt;(6/24)),(G190-MAX(F190,(6/24))+(F190&gt;G190))*24-7,IF(WEEKDAY(C190,2)=6,(G190-MAX(F190,(6/24))+(F190&gt;G190))*24,IF(WEEKDAY(C190,2)=7,IF(F190&gt;G190,([1]Arbejdstider!H$87-F190)*24,IF(F190&lt;G190,(G190-F190)*24)),0))))</f>
        <v>0</v>
      </c>
      <c r="BQ190" s="126" t="str">
        <f>IF(OR(H190=0,I190=0),0,IF(AND(WEEKDAY(C190,2)=5,I190&lt;H190,I190&gt;(6/24)),(I190-MAX(H190,(6/24))+(H190&gt;I190))*24-7,IF(WEEKDAY(C190,2)=6,(I190-MAX(H190,(6/24))+(H190&gt;I190))*24,IF(WEEKDAY(C190,2)=7,IF(H190&gt;I190,([1]Arbejdstider!H$87-H190)*24,IF(H190&lt;I190,(I190-H190)*24)),""))))</f>
        <v/>
      </c>
      <c r="BR190" s="137"/>
      <c r="BS190" s="137"/>
      <c r="BT190" s="138"/>
      <c r="BU190" s="128">
        <f t="shared" si="45"/>
        <v>0</v>
      </c>
      <c r="BV190" s="129" t="str">
        <f t="shared" si="46"/>
        <v>Onsdag</v>
      </c>
      <c r="CF190" s="140"/>
      <c r="CG190" s="140"/>
      <c r="CP190" s="141"/>
    </row>
    <row r="191" spans="2:94" s="139" customFormat="1" x14ac:dyDescent="0.2">
      <c r="B191" s="133"/>
      <c r="C191" s="134">
        <f t="shared" si="49"/>
        <v>43622</v>
      </c>
      <c r="D191" s="134" t="str">
        <f t="shared" si="50"/>
        <v>Torsdag</v>
      </c>
      <c r="E191" s="135" t="s">
        <v>48</v>
      </c>
      <c r="F191" s="109">
        <f>IF(OR(E191=""),"",VLOOKUP(E191,[1]Arbejdstider!$B$4:$AE$78,2,))</f>
        <v>0</v>
      </c>
      <c r="G191" s="109">
        <f>IF(OR(E191=""),"",VLOOKUP(E191,[1]Arbejdstider!$B$4:$AE$78,3,))</f>
        <v>0</v>
      </c>
      <c r="H191" s="109">
        <f>IF(OR(E191=""),"",VLOOKUP(E191,[1]Arbejdstider!$B$4:$AE$78,4,))</f>
        <v>0.95833333333333337</v>
      </c>
      <c r="I191" s="109">
        <f>IF(OR(E191=""),"",VLOOKUP(E191,[1]Arbejdstider!$B$4:$AE$78,5,))</f>
        <v>0.30208333333333331</v>
      </c>
      <c r="J191" s="110">
        <f>IF(OR(E191=""),"",VLOOKUP(E191,[1]Arbejdstider!$B$4:$AE$78,6,))</f>
        <v>0</v>
      </c>
      <c r="K191" s="110">
        <f>IF(OR(E191=""),"",VLOOKUP(E191,[1]Arbejdstider!$B$4:$AE$78,7,))</f>
        <v>0</v>
      </c>
      <c r="L191" s="111">
        <f>IF(OR(E191=""),"",VLOOKUP(E191,[1]Arbejdstider!$B$3:$AE$78,10,))</f>
        <v>0</v>
      </c>
      <c r="M191" s="111">
        <f>IF(OR(E191=""),"",VLOOKUP(E191,[1]Arbejdstider!$B$4:$AE$78,11,))</f>
        <v>0</v>
      </c>
      <c r="N191" s="109">
        <f>IF(OR(E191=""),"",VLOOKUP(E191,[1]Arbejdstider!$B$4:$AE$78,14,))</f>
        <v>0</v>
      </c>
      <c r="O191" s="109">
        <f>IF(OR(E191=""),"",VLOOKUP(E191,[1]Arbejdstider!$B$4:$AE$78,15,))</f>
        <v>0</v>
      </c>
      <c r="P191" s="109">
        <f>IF(OR(E191=""),"",VLOOKUP(E191,[1]Arbejdstider!$B$4:$AE$78,12,))</f>
        <v>0</v>
      </c>
      <c r="Q191" s="109">
        <f>IF(OR(E191=""),"",VLOOKUP(E191,[1]Arbejdstider!$B$4:$AE$78,13,))</f>
        <v>0</v>
      </c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>
        <f>IF(OR(E191=""),"",VLOOKUP(E191,[1]Arbejdstider!$B$4:$AE$78,16,))</f>
        <v>0</v>
      </c>
      <c r="AC191" s="112">
        <f>IF(OR(E191=""),"",VLOOKUP(E191,[1]Arbejdstider!$B$4:$AE$78,17,))</f>
        <v>0</v>
      </c>
      <c r="AD191" s="112">
        <f>IF(OR(E191=""),"",VLOOKUP(E191,[1]Arbejdstider!$B$4:$AE$78,18,))</f>
        <v>0</v>
      </c>
      <c r="AE191" s="112">
        <f>IF(OR(E191=""),"",VLOOKUP(E191,[1]Arbejdstider!$B$4:$AE$78,19,))</f>
        <v>0</v>
      </c>
      <c r="AF191" s="113">
        <f>IF(OR(E191=""),"",VLOOKUP(E191,[1]Arbejdstider!$B$4:$AE$78,20,))</f>
        <v>1</v>
      </c>
      <c r="AG191" s="109">
        <f>IF(OR(E191=""),"",VLOOKUP(E191,[1]Arbejdstider!$B$4:$AE$78,21,))</f>
        <v>0.95833333333333337</v>
      </c>
      <c r="AH191" s="109">
        <f>IF(OR(E191=""),"",VLOOKUP(E191,[1]Arbejdstider!$B$4:$AE$78,22,))</f>
        <v>0</v>
      </c>
      <c r="AI191" s="109">
        <f>IF(OR(E191=""),"",VLOOKUP(E191,[1]Arbejdstider!$B$4:$AE$78,23,))</f>
        <v>0</v>
      </c>
      <c r="AJ191" s="114">
        <f>IF(OR(E191=""),"",VLOOKUP(E191,[1]Arbejdstider!$B$4:$AE$78,20,))</f>
        <v>1</v>
      </c>
      <c r="AK191" s="110">
        <f>IF(OR(E191=""),"",VLOOKUP(E191,[1]Arbejdstider!$B$4:$AE$78,21,))</f>
        <v>0.95833333333333337</v>
      </c>
      <c r="AL191" s="115"/>
      <c r="AM191" s="115"/>
      <c r="AN191" s="115"/>
      <c r="AO191" s="115"/>
      <c r="AP191" s="115"/>
      <c r="AQ191" s="115"/>
      <c r="AR191" s="116"/>
      <c r="AS191" s="117"/>
      <c r="AT191" s="118">
        <f>IF(OR(E191=""),"",VLOOKUP(E191,[1]Arbejdstider!$B$4:$AE$78,24,))</f>
        <v>0.95833333333333337</v>
      </c>
      <c r="AU191" s="113">
        <f>IF(OR(E191=""),"",VLOOKUP(E191,[1]Arbejdstider!$B$4:$AE$78,22,))</f>
        <v>0</v>
      </c>
      <c r="AV191" s="113">
        <f>IF(OR(E191=""),"",VLOOKUP(E191,[1]Arbejdstider!$B$4:$AE$78,23,))</f>
        <v>0</v>
      </c>
      <c r="AW191" s="119">
        <f t="shared" si="52"/>
        <v>0.34375</v>
      </c>
      <c r="AX191" s="120">
        <f>IF(OR($F191="",$G191=""),0,((IF($G191-MAX($F191,([1]Arbejdstider!$C$84/24))+($G191&lt;$F191)&lt;0,0,$G191-MAX($F191,([1]Arbejdstider!$C$84/24))+($G191&lt;$F191)))*24)-((IF(($G191-MAX($F191,([1]Arbejdstider!$D$84/24))+($G191&lt;$F191))&lt;0,0,($G191-MAX($F191,([1]Arbejdstider!$D$84/24))+($G191&lt;$F191)))))*24)</f>
        <v>0</v>
      </c>
      <c r="AY191" s="122">
        <f>IF(OR($F191="",$G191=""),0,((IF($G191-MAX($F191,([1]Arbejdstider!$C$85/24))+($G191&lt;$F191)&lt;0,0,$G191-MAX($F191,([1]Arbejdstider!$C$85/24))+($G191&lt;$F191)))*24)-((IF(($G191-MAX($F191,([1]Arbejdstider!$D$85/24))+($G191&lt;$F191))&lt;0,0,($G191-MAX($F191,([1]Arbejdstider!$D$85/24))+($G191&lt;$F191)))))*24)-IF(OR($AR191="",$AS191=""),0,((IF($AS191-MAX($AR191,([1]Arbejdstider!$C$85/24))+($AS191&lt;$AR191)&lt;0,0,$AS191-MAX($AR191,([1]Arbejdstider!$C$85/24))+($AS191&lt;$AR191)))*24)-((IF(($AS191-MAX($AR191,([1]Arbejdstider!$D$85/24))+($AS191&lt;$AR191))&lt;0,0,($AS191-MAX($AR191,([1]Arbejdstider!$D$85/24))+($AS191&lt;$AR191)))))*24)</f>
        <v>0</v>
      </c>
      <c r="AZ191" s="122">
        <f>IFERROR(CEILING(IF(E191="","",IF(OR($F191=0,$G191=0),0,($G191&lt;=$F191)*(1-([1]Arbejdstider!$C$86/24)+([1]Arbejdstider!$D$86/24))*24+(MIN(([1]Arbejdstider!$D$86/24),$G191)-MIN(([1]Arbejdstider!$D$86/24),$F191)+MAX(([1]Arbejdstider!$C$86/24),$G191)-MAX(([1]Arbejdstider!$C$86/24),$F191))*24)-IF(OR($AR191=0,$AS191=0),0,($AS191&lt;=$AR191)*(1-([1]Arbejdstider!$C$86/24)+([1]Arbejdstider!$D$86/24))*24+(MIN(([1]Arbejdstider!$D$86/24),$AS191)-MIN(([1]Arbejdstider!$D$86/24),$AR191)+MAX(([1]Arbejdstider!$C$86/24),$AS191)-MAX(([1]Arbejdstider!$C$86/24),$AR191))*24)+IF(OR($H191=0,$I191=0),0,($I191&lt;=$H191)*(1-([1]Arbejdstider!$C$86/24)+([1]Arbejdstider!$D$86/24))*24+(MIN(([1]Arbejdstider!$D$86/24),$I191)-MIN(([1]Arbejdstider!$D$86/24),$H191)+MAX(([1]Arbejdstider!$C$86/24),$G191)-MAX(([1]Arbejdstider!$C$86/24),$H191))*24)),0.5),"")</f>
        <v>7</v>
      </c>
      <c r="BA191" s="122">
        <f t="shared" si="37"/>
        <v>0</v>
      </c>
      <c r="BB191" s="122">
        <f t="shared" si="38"/>
        <v>0</v>
      </c>
      <c r="BC191" s="122">
        <f t="shared" si="39"/>
        <v>0</v>
      </c>
      <c r="BD191" s="123"/>
      <c r="BE191" s="124"/>
      <c r="BF191" s="122">
        <f t="shared" si="40"/>
        <v>0</v>
      </c>
      <c r="BG191" s="122" t="str">
        <f t="shared" si="47"/>
        <v/>
      </c>
      <c r="BH191" s="122">
        <f t="shared" si="41"/>
        <v>0</v>
      </c>
      <c r="BI191" s="121">
        <f t="shared" si="42"/>
        <v>0</v>
      </c>
      <c r="BJ191" s="122">
        <f t="shared" si="43"/>
        <v>0</v>
      </c>
      <c r="BK191" s="122">
        <f t="shared" si="51"/>
        <v>0</v>
      </c>
      <c r="BL191" s="121">
        <f t="shared" si="48"/>
        <v>0</v>
      </c>
      <c r="BM191" s="121">
        <f t="shared" si="44"/>
        <v>0</v>
      </c>
      <c r="BN191" s="121"/>
      <c r="BO191" s="136"/>
      <c r="BP191" s="137">
        <f>IF(OR(F191=0,G191=0),0,IF(AND(WEEKDAY(C191,2)=5,G191&lt;F191,G191&gt;(6/24)),(G191-MAX(F191,(6/24))+(F191&gt;G191))*24-7,IF(WEEKDAY(C191,2)=6,(G191-MAX(F191,(6/24))+(F191&gt;G191))*24,IF(WEEKDAY(C191,2)=7,IF(F191&gt;G191,([1]Arbejdstider!H$87-F191)*24,IF(F191&lt;G191,(G191-F191)*24)),0))))</f>
        <v>0</v>
      </c>
      <c r="BQ191" s="126" t="str">
        <f>IF(OR(H191=0,I191=0),0,IF(AND(WEEKDAY(C191,2)=5,I191&lt;H191,I191&gt;(6/24)),(I191-MAX(H191,(6/24))+(H191&gt;I191))*24-7,IF(WEEKDAY(C191,2)=6,(I191-MAX(H191,(6/24))+(H191&gt;I191))*24,IF(WEEKDAY(C191,2)=7,IF(H191&gt;I191,([1]Arbejdstider!H$87-H191)*24,IF(H191&lt;I191,(I191-H191)*24)),""))))</f>
        <v/>
      </c>
      <c r="BR191" s="137"/>
      <c r="BS191" s="137"/>
      <c r="BT191" s="138"/>
      <c r="BU191" s="128">
        <f t="shared" si="45"/>
        <v>0</v>
      </c>
      <c r="BV191" s="129" t="str">
        <f t="shared" si="46"/>
        <v>Torsdag</v>
      </c>
      <c r="CF191" s="140"/>
      <c r="CG191" s="140"/>
      <c r="CP191" s="141"/>
    </row>
    <row r="192" spans="2:94" s="139" customFormat="1" x14ac:dyDescent="0.2">
      <c r="B192" s="133"/>
      <c r="C192" s="134">
        <f t="shared" si="49"/>
        <v>43623</v>
      </c>
      <c r="D192" s="134" t="str">
        <f t="shared" si="50"/>
        <v>Fredag</v>
      </c>
      <c r="E192" s="135" t="s">
        <v>48</v>
      </c>
      <c r="F192" s="109">
        <f>IF(OR(E192=""),"",VLOOKUP(E192,[1]Arbejdstider!$B$4:$AE$78,2,))</f>
        <v>0</v>
      </c>
      <c r="G192" s="109">
        <f>IF(OR(E192=""),"",VLOOKUP(E192,[1]Arbejdstider!$B$4:$AE$78,3,))</f>
        <v>0</v>
      </c>
      <c r="H192" s="109">
        <f>IF(OR(E192=""),"",VLOOKUP(E192,[1]Arbejdstider!$B$4:$AE$78,4,))</f>
        <v>0.95833333333333337</v>
      </c>
      <c r="I192" s="109">
        <f>IF(OR(E192=""),"",VLOOKUP(E192,[1]Arbejdstider!$B$4:$AE$78,5,))</f>
        <v>0.30208333333333331</v>
      </c>
      <c r="J192" s="110">
        <f>IF(OR(E192=""),"",VLOOKUP(E192,[1]Arbejdstider!$B$4:$AE$78,6,))</f>
        <v>0</v>
      </c>
      <c r="K192" s="110">
        <f>IF(OR(E192=""),"",VLOOKUP(E192,[1]Arbejdstider!$B$4:$AE$78,7,))</f>
        <v>0</v>
      </c>
      <c r="L192" s="111">
        <f>IF(OR(E192=""),"",VLOOKUP(E192,[1]Arbejdstider!$B$3:$AE$78,10,))</f>
        <v>0</v>
      </c>
      <c r="M192" s="111">
        <f>IF(OR(E192=""),"",VLOOKUP(E192,[1]Arbejdstider!$B$4:$AE$78,11,))</f>
        <v>0</v>
      </c>
      <c r="N192" s="109">
        <f>IF(OR(E192=""),"",VLOOKUP(E192,[1]Arbejdstider!$B$4:$AE$78,14,))</f>
        <v>0</v>
      </c>
      <c r="O192" s="109">
        <f>IF(OR(E192=""),"",VLOOKUP(E192,[1]Arbejdstider!$B$4:$AE$78,15,))</f>
        <v>0</v>
      </c>
      <c r="P192" s="109">
        <f>IF(OR(E192=""),"",VLOOKUP(E192,[1]Arbejdstider!$B$4:$AE$78,12,))</f>
        <v>0</v>
      </c>
      <c r="Q192" s="109">
        <f>IF(OR(E192=""),"",VLOOKUP(E192,[1]Arbejdstider!$B$4:$AE$78,13,))</f>
        <v>0</v>
      </c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>
        <f>IF(OR(E192=""),"",VLOOKUP(E192,[1]Arbejdstider!$B$4:$AE$78,16,))</f>
        <v>0</v>
      </c>
      <c r="AC192" s="112">
        <f>IF(OR(E192=""),"",VLOOKUP(E192,[1]Arbejdstider!$B$4:$AE$78,17,))</f>
        <v>0</v>
      </c>
      <c r="AD192" s="112">
        <f>IF(OR(E192=""),"",VLOOKUP(E192,[1]Arbejdstider!$B$4:$AE$78,18,))</f>
        <v>0</v>
      </c>
      <c r="AE192" s="112">
        <f>IF(OR(E192=""),"",VLOOKUP(E192,[1]Arbejdstider!$B$4:$AE$78,19,))</f>
        <v>0</v>
      </c>
      <c r="AF192" s="113">
        <f>IF(OR(E192=""),"",VLOOKUP(E192,[1]Arbejdstider!$B$4:$AE$78,20,))</f>
        <v>1</v>
      </c>
      <c r="AG192" s="109">
        <f>IF(OR(E192=""),"",VLOOKUP(E192,[1]Arbejdstider!$B$4:$AE$78,21,))</f>
        <v>0.95833333333333337</v>
      </c>
      <c r="AH192" s="109">
        <f>IF(OR(E192=""),"",VLOOKUP(E192,[1]Arbejdstider!$B$4:$AE$78,22,))</f>
        <v>0</v>
      </c>
      <c r="AI192" s="109">
        <f>IF(OR(E192=""),"",VLOOKUP(E192,[1]Arbejdstider!$B$4:$AE$78,23,))</f>
        <v>0</v>
      </c>
      <c r="AJ192" s="114">
        <f>IF(OR(E192=""),"",VLOOKUP(E192,[1]Arbejdstider!$B$4:$AE$78,20,))</f>
        <v>1</v>
      </c>
      <c r="AK192" s="110">
        <f>IF(OR(E192=""),"",VLOOKUP(E192,[1]Arbejdstider!$B$4:$AE$78,21,))</f>
        <v>0.95833333333333337</v>
      </c>
      <c r="AL192" s="115"/>
      <c r="AM192" s="115"/>
      <c r="AN192" s="115"/>
      <c r="AO192" s="115"/>
      <c r="AP192" s="115"/>
      <c r="AQ192" s="115"/>
      <c r="AR192" s="116"/>
      <c r="AS192" s="117"/>
      <c r="AT192" s="118">
        <f>IF(OR(E192=""),"",VLOOKUP(E192,[1]Arbejdstider!$B$4:$AE$78,24,))</f>
        <v>0.95833333333333337</v>
      </c>
      <c r="AU192" s="113">
        <f>IF(OR(E192=""),"",VLOOKUP(E192,[1]Arbejdstider!$B$4:$AE$78,22,))</f>
        <v>0</v>
      </c>
      <c r="AV192" s="113">
        <f>IF(OR(E192=""),"",VLOOKUP(E192,[1]Arbejdstider!$B$4:$AE$78,23,))</f>
        <v>0</v>
      </c>
      <c r="AW192" s="119">
        <f t="shared" si="52"/>
        <v>0.34375</v>
      </c>
      <c r="AX192" s="120">
        <f>IF(OR($F192="",$G192=""),0,((IF($G192-MAX($F192,([1]Arbejdstider!$C$84/24))+($G192&lt;$F192)&lt;0,0,$G192-MAX($F192,([1]Arbejdstider!$C$84/24))+($G192&lt;$F192)))*24)-((IF(($G192-MAX($F192,([1]Arbejdstider!$D$84/24))+($G192&lt;$F192))&lt;0,0,($G192-MAX($F192,([1]Arbejdstider!$D$84/24))+($G192&lt;$F192)))))*24)</f>
        <v>0</v>
      </c>
      <c r="AY192" s="122">
        <f>IF(OR($F192="",$G192=""),0,((IF($G192-MAX($F192,([1]Arbejdstider!$C$85/24))+($G192&lt;$F192)&lt;0,0,$G192-MAX($F192,([1]Arbejdstider!$C$85/24))+($G192&lt;$F192)))*24)-((IF(($G192-MAX($F192,([1]Arbejdstider!$D$85/24))+($G192&lt;$F192))&lt;0,0,($G192-MAX($F192,([1]Arbejdstider!$D$85/24))+($G192&lt;$F192)))))*24)-IF(OR($AR192="",$AS192=""),0,((IF($AS192-MAX($AR192,([1]Arbejdstider!$C$85/24))+($AS192&lt;$AR192)&lt;0,0,$AS192-MAX($AR192,([1]Arbejdstider!$C$85/24))+($AS192&lt;$AR192)))*24)-((IF(($AS192-MAX($AR192,([1]Arbejdstider!$D$85/24))+($AS192&lt;$AR192))&lt;0,0,($AS192-MAX($AR192,([1]Arbejdstider!$D$85/24))+($AS192&lt;$AR192)))))*24)</f>
        <v>0</v>
      </c>
      <c r="AZ192" s="122">
        <f>IFERROR(CEILING(IF(E192="","",IF(OR($F192=0,$G192=0),0,($G192&lt;=$F192)*(1-([1]Arbejdstider!$C$86/24)+([1]Arbejdstider!$D$86/24))*24+(MIN(([1]Arbejdstider!$D$86/24),$G192)-MIN(([1]Arbejdstider!$D$86/24),$F192)+MAX(([1]Arbejdstider!$C$86/24),$G192)-MAX(([1]Arbejdstider!$C$86/24),$F192))*24)-IF(OR($AR192=0,$AS192=0),0,($AS192&lt;=$AR192)*(1-([1]Arbejdstider!$C$86/24)+([1]Arbejdstider!$D$86/24))*24+(MIN(([1]Arbejdstider!$D$86/24),$AS192)-MIN(([1]Arbejdstider!$D$86/24),$AR192)+MAX(([1]Arbejdstider!$C$86/24),$AS192)-MAX(([1]Arbejdstider!$C$86/24),$AR192))*24)+IF(OR($H192=0,$I192=0),0,($I192&lt;=$H192)*(1-([1]Arbejdstider!$C$86/24)+([1]Arbejdstider!$D$86/24))*24+(MIN(([1]Arbejdstider!$D$86/24),$I192)-MIN(([1]Arbejdstider!$D$86/24),$H192)+MAX(([1]Arbejdstider!$C$86/24),$G192)-MAX(([1]Arbejdstider!$C$86/24),$H192))*24)),0.5),"")</f>
        <v>7</v>
      </c>
      <c r="BA192" s="122">
        <f t="shared" si="37"/>
        <v>0</v>
      </c>
      <c r="BB192" s="122">
        <f t="shared" si="38"/>
        <v>0</v>
      </c>
      <c r="BC192" s="122">
        <f t="shared" si="39"/>
        <v>0</v>
      </c>
      <c r="BD192" s="123"/>
      <c r="BE192" s="124"/>
      <c r="BF192" s="122">
        <f t="shared" si="40"/>
        <v>0</v>
      </c>
      <c r="BG192" s="122">
        <f t="shared" si="47"/>
        <v>1.5</v>
      </c>
      <c r="BH192" s="122">
        <f t="shared" si="41"/>
        <v>0</v>
      </c>
      <c r="BI192" s="121">
        <f t="shared" si="42"/>
        <v>0</v>
      </c>
      <c r="BJ192" s="122">
        <f t="shared" si="43"/>
        <v>0</v>
      </c>
      <c r="BK192" s="122">
        <f t="shared" si="51"/>
        <v>0</v>
      </c>
      <c r="BL192" s="121">
        <f t="shared" si="48"/>
        <v>0</v>
      </c>
      <c r="BM192" s="121">
        <f t="shared" si="44"/>
        <v>0</v>
      </c>
      <c r="BN192" s="121"/>
      <c r="BO192" s="136"/>
      <c r="BP192" s="137">
        <f>IF(OR(F192=0,G192=0),0,IF(AND(WEEKDAY(C192,2)=5,G192&lt;F192,G192&gt;(6/24)),(G192-MAX(F192,(6/24))+(F192&gt;G192))*24-7,IF(WEEKDAY(C192,2)=6,(G192-MAX(F192,(6/24))+(F192&gt;G192))*24,IF(WEEKDAY(C192,2)=7,IF(F192&gt;G192,([1]Arbejdstider!H$87-F192)*24,IF(F192&lt;G192,(G192-F192)*24)),0))))</f>
        <v>0</v>
      </c>
      <c r="BQ192" s="126">
        <f>IF(OR(H192=0,I192=0),0,IF(AND(WEEKDAY(C192,2)=5,I192&lt;H192,I192&gt;(6/24)),(I192-MAX(H192,(6/24))+(H192&gt;I192))*24-7,IF(WEEKDAY(C192,2)=6,(I192-MAX(H192,(6/24))+(H192&gt;I192))*24,IF(WEEKDAY(C192,2)=7,IF(H192&gt;I192,([1]Arbejdstider!H$87-H192)*24,IF(H192&lt;I192,(I192-H192)*24)),""))))</f>
        <v>1.25</v>
      </c>
      <c r="BR192" s="137"/>
      <c r="BS192" s="137"/>
      <c r="BT192" s="138"/>
      <c r="BU192" s="128">
        <f t="shared" si="45"/>
        <v>0</v>
      </c>
      <c r="BV192" s="129" t="str">
        <f t="shared" si="46"/>
        <v>Fredag</v>
      </c>
      <c r="CF192" s="140"/>
      <c r="CG192" s="140"/>
      <c r="CP192" s="141"/>
    </row>
    <row r="193" spans="2:94" s="139" customFormat="1" x14ac:dyDescent="0.2">
      <c r="B193" s="133"/>
      <c r="C193" s="134">
        <f t="shared" si="49"/>
        <v>43624</v>
      </c>
      <c r="D193" s="134" t="str">
        <f t="shared" si="50"/>
        <v>Lørdag</v>
      </c>
      <c r="E193" s="135" t="s">
        <v>49</v>
      </c>
      <c r="F193" s="109">
        <f>IF(OR(E193=""),"",VLOOKUP(E193,[1]Arbejdstider!$B$4:$AE$78,2,))</f>
        <v>0</v>
      </c>
      <c r="G193" s="109">
        <f>IF(OR(E193=""),"",VLOOKUP(E193,[1]Arbejdstider!$B$4:$AE$78,3,))</f>
        <v>0</v>
      </c>
      <c r="H193" s="109">
        <f>IF(OR(E193=""),"",VLOOKUP(E193,[1]Arbejdstider!$B$4:$AE$78,4,))</f>
        <v>0</v>
      </c>
      <c r="I193" s="109">
        <f>IF(OR(E193=""),"",VLOOKUP(E193,[1]Arbejdstider!$B$4:$AE$78,5,))</f>
        <v>0</v>
      </c>
      <c r="J193" s="110">
        <f>IF(OR(E193=""),"",VLOOKUP(E193,[1]Arbejdstider!$B$4:$AE$78,6,))</f>
        <v>0</v>
      </c>
      <c r="K193" s="110">
        <f>IF(OR(E193=""),"",VLOOKUP(E193,[1]Arbejdstider!$B$4:$AE$78,7,))</f>
        <v>0</v>
      </c>
      <c r="L193" s="111">
        <f>IF(OR(E193=""),"",VLOOKUP(E193,[1]Arbejdstider!$B$3:$AE$78,10,))</f>
        <v>0</v>
      </c>
      <c r="M193" s="111">
        <f>IF(OR(E193=""),"",VLOOKUP(E193,[1]Arbejdstider!$B$4:$AE$78,11,))</f>
        <v>0</v>
      </c>
      <c r="N193" s="109">
        <f>IF(OR(E193=""),"",VLOOKUP(E193,[1]Arbejdstider!$B$4:$AE$78,14,))</f>
        <v>0</v>
      </c>
      <c r="O193" s="109">
        <f>IF(OR(E193=""),"",VLOOKUP(E193,[1]Arbejdstider!$B$4:$AE$78,15,))</f>
        <v>0</v>
      </c>
      <c r="P193" s="109">
        <f>IF(OR(E193=""),"",VLOOKUP(E193,[1]Arbejdstider!$B$4:$AE$78,12,))</f>
        <v>0</v>
      </c>
      <c r="Q193" s="109">
        <f>IF(OR(E193=""),"",VLOOKUP(E193,[1]Arbejdstider!$B$4:$AE$78,13,))</f>
        <v>0</v>
      </c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>
        <f>IF(OR(E193=""),"",VLOOKUP(E193,[1]Arbejdstider!$B$4:$AE$78,16,))</f>
        <v>0</v>
      </c>
      <c r="AC193" s="112">
        <f>IF(OR(E193=""),"",VLOOKUP(E193,[1]Arbejdstider!$B$4:$AE$78,17,))</f>
        <v>0</v>
      </c>
      <c r="AD193" s="112">
        <f>IF(OR(E193=""),"",VLOOKUP(E193,[1]Arbejdstider!$B$4:$AE$78,18,))</f>
        <v>0</v>
      </c>
      <c r="AE193" s="112">
        <f>IF(OR(E193=""),"",VLOOKUP(E193,[1]Arbejdstider!$B$4:$AE$78,19,))</f>
        <v>0</v>
      </c>
      <c r="AF193" s="113">
        <f>IF(OR(E193=""),"",VLOOKUP(E193,[1]Arbejdstider!$B$4:$AE$78,20,))</f>
        <v>0.30208333333333331</v>
      </c>
      <c r="AG193" s="109">
        <f>IF(OR(E193=""),"",VLOOKUP(E193,[1]Arbejdstider!$B$4:$AE$78,21,))</f>
        <v>0.55208333333333337</v>
      </c>
      <c r="AH193" s="109">
        <f>IF(OR(E193=""),"",VLOOKUP(E193,[1]Arbejdstider!$B$4:$AE$78,22,))</f>
        <v>0.55208333333333337</v>
      </c>
      <c r="AI193" s="109">
        <f>IF(OR(E193=""),"",VLOOKUP(E193,[1]Arbejdstider!$B$4:$AE$78,23,))</f>
        <v>1</v>
      </c>
      <c r="AJ193" s="114">
        <f>IF(OR(E193=""),"",VLOOKUP(E193,[1]Arbejdstider!$B$4:$AE$78,20,))</f>
        <v>0.30208333333333331</v>
      </c>
      <c r="AK193" s="110">
        <f>IF(OR(E193=""),"",VLOOKUP(E193,[1]Arbejdstider!$B$4:$AE$78,21,))</f>
        <v>0.55208333333333337</v>
      </c>
      <c r="AL193" s="115"/>
      <c r="AM193" s="115"/>
      <c r="AN193" s="115"/>
      <c r="AO193" s="115"/>
      <c r="AP193" s="115"/>
      <c r="AQ193" s="115"/>
      <c r="AR193" s="116"/>
      <c r="AS193" s="117"/>
      <c r="AT193" s="118">
        <f>IF(OR(E193=""),"",VLOOKUP(E193,[1]Arbejdstider!$B$4:$AE$78,24,))</f>
        <v>0.25000000000000006</v>
      </c>
      <c r="AU193" s="113">
        <f>IF(OR(E193=""),"",VLOOKUP(E193,[1]Arbejdstider!$B$4:$AE$78,22,))</f>
        <v>0.55208333333333337</v>
      </c>
      <c r="AV193" s="113">
        <f>IF(OR(E193=""),"",VLOOKUP(E193,[1]Arbejdstider!$B$4:$AE$78,23,))</f>
        <v>1</v>
      </c>
      <c r="AW193" s="119">
        <f t="shared" si="52"/>
        <v>0</v>
      </c>
      <c r="AX193" s="120">
        <f>IF(OR($F193="",$G193=""),0,((IF($G193-MAX($F193,([1]Arbejdstider!$C$84/24))+($G193&lt;$F193)&lt;0,0,$G193-MAX($F193,([1]Arbejdstider!$C$84/24))+($G193&lt;$F193)))*24)-((IF(($G193-MAX($F193,([1]Arbejdstider!$D$84/24))+($G193&lt;$F193))&lt;0,0,($G193-MAX($F193,([1]Arbejdstider!$D$84/24))+($G193&lt;$F193)))))*24)</f>
        <v>0</v>
      </c>
      <c r="AY193" s="122">
        <f>IF(OR($F193="",$G193=""),0,((IF($G193-MAX($F193,([1]Arbejdstider!$C$85/24))+($G193&lt;$F193)&lt;0,0,$G193-MAX($F193,([1]Arbejdstider!$C$85/24))+($G193&lt;$F193)))*24)-((IF(($G193-MAX($F193,([1]Arbejdstider!$D$85/24))+($G193&lt;$F193))&lt;0,0,($G193-MAX($F193,([1]Arbejdstider!$D$85/24))+($G193&lt;$F193)))))*24)-IF(OR($AR193="",$AS193=""),0,((IF($AS193-MAX($AR193,([1]Arbejdstider!$C$85/24))+($AS193&lt;$AR193)&lt;0,0,$AS193-MAX($AR193,([1]Arbejdstider!$C$85/24))+($AS193&lt;$AR193)))*24)-((IF(($AS193-MAX($AR193,([1]Arbejdstider!$D$85/24))+($AS193&lt;$AR193))&lt;0,0,($AS193-MAX($AR193,([1]Arbejdstider!$D$85/24))+($AS193&lt;$AR193)))))*24)</f>
        <v>0</v>
      </c>
      <c r="AZ193" s="122">
        <f>IFERROR(CEILING(IF(E193="","",IF(OR($F193=0,$G193=0),0,($G193&lt;=$F193)*(1-([1]Arbejdstider!$C$86/24)+([1]Arbejdstider!$D$86/24))*24+(MIN(([1]Arbejdstider!$D$86/24),$G193)-MIN(([1]Arbejdstider!$D$86/24),$F193)+MAX(([1]Arbejdstider!$C$86/24),$G193)-MAX(([1]Arbejdstider!$C$86/24),$F193))*24)-IF(OR($AR193=0,$AS193=0),0,($AS193&lt;=$AR193)*(1-([1]Arbejdstider!$C$86/24)+([1]Arbejdstider!$D$86/24))*24+(MIN(([1]Arbejdstider!$D$86/24),$AS193)-MIN(([1]Arbejdstider!$D$86/24),$AR193)+MAX(([1]Arbejdstider!$C$86/24),$AS193)-MAX(([1]Arbejdstider!$C$86/24),$AR193))*24)+IF(OR($H193=0,$I193=0),0,($I193&lt;=$H193)*(1-([1]Arbejdstider!$C$86/24)+([1]Arbejdstider!$D$86/24))*24+(MIN(([1]Arbejdstider!$D$86/24),$I193)-MIN(([1]Arbejdstider!$D$86/24),$H193)+MAX(([1]Arbejdstider!$C$86/24),$G193)-MAX(([1]Arbejdstider!$C$86/24),$H193))*24)),0.5),"")</f>
        <v>0</v>
      </c>
      <c r="BA193" s="122">
        <f t="shared" si="37"/>
        <v>0</v>
      </c>
      <c r="BB193" s="122">
        <f t="shared" si="38"/>
        <v>0</v>
      </c>
      <c r="BC193" s="122">
        <f t="shared" si="39"/>
        <v>0</v>
      </c>
      <c r="BD193" s="123"/>
      <c r="BE193" s="124"/>
      <c r="BF193" s="122">
        <f t="shared" si="40"/>
        <v>0</v>
      </c>
      <c r="BG193" s="122">
        <f t="shared" si="47"/>
        <v>0</v>
      </c>
      <c r="BH193" s="122">
        <f t="shared" si="41"/>
        <v>0</v>
      </c>
      <c r="BI193" s="121">
        <f t="shared" si="42"/>
        <v>0</v>
      </c>
      <c r="BJ193" s="122">
        <f t="shared" si="43"/>
        <v>0</v>
      </c>
      <c r="BK193" s="122">
        <f t="shared" si="51"/>
        <v>0</v>
      </c>
      <c r="BL193" s="121">
        <f t="shared" si="48"/>
        <v>0</v>
      </c>
      <c r="BM193" s="121">
        <f t="shared" si="44"/>
        <v>0</v>
      </c>
      <c r="BN193" s="121"/>
      <c r="BO193" s="136"/>
      <c r="BP193" s="137">
        <f>IF(OR(F193=0,G193=0),0,IF(AND(WEEKDAY(C193,2)=5,G193&lt;F193,G193&gt;(6/24)),(G193-MAX(F193,(6/24))+(F193&gt;G193))*24-7,IF(WEEKDAY(C193,2)=6,(G193-MAX(F193,(6/24))+(F193&gt;G193))*24,IF(WEEKDAY(C193,2)=7,IF(F193&gt;G193,([1]Arbejdstider!H$87-F193)*24,IF(F193&lt;G193,(G193-F193)*24)),0))))</f>
        <v>0</v>
      </c>
      <c r="BQ193" s="126">
        <f>IF(OR(H193=0,I193=0),0,IF(AND(WEEKDAY(C193,2)=5,I193&lt;H193,I193&gt;(6/24)),(I193-MAX(H193,(6/24))+(H193&gt;I193))*24-7,IF(WEEKDAY(C193,2)=6,(I193-MAX(H193,(6/24))+(H193&gt;I193))*24,IF(WEEKDAY(C193,2)=7,IF(H193&gt;I193,([1]Arbejdstider!H$87-H193)*24,IF(H193&lt;I193,(I193-H193)*24)),""))))</f>
        <v>0</v>
      </c>
      <c r="BR193" s="137"/>
      <c r="BS193" s="137"/>
      <c r="BT193" s="138"/>
      <c r="BU193" s="128">
        <f t="shared" si="45"/>
        <v>0</v>
      </c>
      <c r="BV193" s="129" t="str">
        <f t="shared" si="46"/>
        <v>Lørdag</v>
      </c>
      <c r="CF193" s="140"/>
      <c r="CG193" s="140"/>
      <c r="CP193" s="141"/>
    </row>
    <row r="194" spans="2:94" s="139" customFormat="1" x14ac:dyDescent="0.2">
      <c r="B194" s="133"/>
      <c r="C194" s="134">
        <f t="shared" si="49"/>
        <v>43625</v>
      </c>
      <c r="D194" s="134" t="str">
        <f t="shared" si="50"/>
        <v>Søndag</v>
      </c>
      <c r="E194" s="135" t="s">
        <v>66</v>
      </c>
      <c r="F194" s="109">
        <f>IF(OR(E194=""),"",VLOOKUP(E194,[1]Arbejdstider!$B$4:$AE$78,2,))</f>
        <v>0.625</v>
      </c>
      <c r="G194" s="109">
        <f>IF(OR(E194=""),"",VLOOKUP(E194,[1]Arbejdstider!$B$4:$AE$78,3,))</f>
        <v>0.96875</v>
      </c>
      <c r="H194" s="109">
        <f>IF(OR(E194=""),"",VLOOKUP(E194,[1]Arbejdstider!$B$4:$AE$78,4,))</f>
        <v>0</v>
      </c>
      <c r="I194" s="109">
        <f>IF(OR(E194=""),"",VLOOKUP(E194,[1]Arbejdstider!$B$4:$AE$78,5,))</f>
        <v>0</v>
      </c>
      <c r="J194" s="110">
        <f>IF(OR(E194=""),"",VLOOKUP(E194,[1]Arbejdstider!$B$4:$AE$78,6,))</f>
        <v>0</v>
      </c>
      <c r="K194" s="110">
        <f>IF(OR(E194=""),"",VLOOKUP(E194,[1]Arbejdstider!$B$4:$AE$78,7,))</f>
        <v>0</v>
      </c>
      <c r="L194" s="111">
        <f>IF(OR(E194=""),"",VLOOKUP(E194,[1]Arbejdstider!$B$3:$AE$78,10,))</f>
        <v>0</v>
      </c>
      <c r="M194" s="111">
        <f>IF(OR(E194=""),"",VLOOKUP(E194,[1]Arbejdstider!$B$4:$AE$78,11,))</f>
        <v>0</v>
      </c>
      <c r="N194" s="109">
        <f>IF(OR(E194=""),"",VLOOKUP(E194,[1]Arbejdstider!$B$4:$AE$78,14,))</f>
        <v>0</v>
      </c>
      <c r="O194" s="109">
        <f>IF(OR(E194=""),"",VLOOKUP(E194,[1]Arbejdstider!$B$4:$AE$78,15,))</f>
        <v>0</v>
      </c>
      <c r="P194" s="109">
        <f>IF(OR(E194=""),"",VLOOKUP(E194,[1]Arbejdstider!$B$4:$AE$78,12,))</f>
        <v>0</v>
      </c>
      <c r="Q194" s="109">
        <f>IF(OR(E194=""),"",VLOOKUP(E194,[1]Arbejdstider!$B$4:$AE$78,13,))</f>
        <v>0</v>
      </c>
      <c r="R194" s="112"/>
      <c r="S194" s="112"/>
      <c r="T194" s="112"/>
      <c r="U194" s="112"/>
      <c r="V194" s="112">
        <v>0.625</v>
      </c>
      <c r="W194" s="112">
        <v>0.96875</v>
      </c>
      <c r="X194" s="112"/>
      <c r="Y194" s="112"/>
      <c r="Z194" s="112">
        <v>0.625</v>
      </c>
      <c r="AA194" s="112">
        <v>0.96875</v>
      </c>
      <c r="AB194" s="112">
        <f>IF(OR(E194=""),"",VLOOKUP(E194,[1]Arbejdstider!$B$4:$AE$78,16,))</f>
        <v>0</v>
      </c>
      <c r="AC194" s="112">
        <f>IF(OR(E194=""),"",VLOOKUP(E194,[1]Arbejdstider!$B$4:$AE$78,17,))</f>
        <v>0</v>
      </c>
      <c r="AD194" s="112">
        <f>IF(OR(E194=""),"",VLOOKUP(E194,[1]Arbejdstider!$B$4:$AE$78,18,))</f>
        <v>0</v>
      </c>
      <c r="AE194" s="112">
        <f>IF(OR(E194=""),"",VLOOKUP(E194,[1]Arbejdstider!$B$4:$AE$78,19,))</f>
        <v>0</v>
      </c>
      <c r="AF194" s="113">
        <f>IF(OR(E194=""),"",VLOOKUP(E194,[1]Arbejdstider!$B$4:$AE$78,20,))</f>
        <v>1</v>
      </c>
      <c r="AG194" s="109">
        <f>IF(OR(E194=""),"",VLOOKUP(E194,[1]Arbejdstider!$B$4:$AE$78,21,))</f>
        <v>0.625</v>
      </c>
      <c r="AH194" s="109">
        <f>IF(OR(E194=""),"",VLOOKUP(E194,[1]Arbejdstider!$B$4:$AE$78,22,))</f>
        <v>0.96875</v>
      </c>
      <c r="AI194" s="109">
        <f>IF(OR(E194=""),"",VLOOKUP(E194,[1]Arbejdstider!$B$4:$AE$78,23,))</f>
        <v>1</v>
      </c>
      <c r="AJ194" s="114">
        <f>IF(OR(E194=""),"",VLOOKUP(E194,[1]Arbejdstider!$B$4:$AE$78,20,))</f>
        <v>1</v>
      </c>
      <c r="AK194" s="110">
        <f>IF(OR(E194=""),"",VLOOKUP(E194,[1]Arbejdstider!$B$4:$AE$78,21,))</f>
        <v>0.625</v>
      </c>
      <c r="AL194" s="115"/>
      <c r="AM194" s="115"/>
      <c r="AN194" s="115"/>
      <c r="AO194" s="115"/>
      <c r="AP194" s="115"/>
      <c r="AQ194" s="115"/>
      <c r="AR194" s="116"/>
      <c r="AS194" s="117"/>
      <c r="AT194" s="118">
        <f>IF(OR(E194=""),"",VLOOKUP(E194,[1]Arbejdstider!$B$4:$AE$78,24,))</f>
        <v>0.625</v>
      </c>
      <c r="AU194" s="113">
        <f>IF(OR(E194=""),"",VLOOKUP(E194,[1]Arbejdstider!$B$4:$AE$78,22,))</f>
        <v>0.96875</v>
      </c>
      <c r="AV194" s="113">
        <f>IF(OR(E194=""),"",VLOOKUP(E194,[1]Arbejdstider!$B$4:$AE$78,23,))</f>
        <v>1</v>
      </c>
      <c r="AW194" s="119">
        <f t="shared" si="52"/>
        <v>0.34375</v>
      </c>
      <c r="AX194" s="120">
        <f>IF(OR($F194="",$G194=""),0,((IF($G194-MAX($F194,([1]Arbejdstider!$C$84/24))+($G194&lt;$F194)&lt;0,0,$G194-MAX($F194,([1]Arbejdstider!$C$84/24))+($G194&lt;$F194)))*24)-((IF(($G194-MAX($F194,([1]Arbejdstider!$D$84/24))+($G194&lt;$F194))&lt;0,0,($G194-MAX($F194,([1]Arbejdstider!$D$84/24))+($G194&lt;$F194)))))*24)</f>
        <v>3</v>
      </c>
      <c r="AY194" s="122">
        <f>IF(OR($F194="",$G194=""),0,((IF($G194-MAX($F194,([1]Arbejdstider!$C$85/24))+($G194&lt;$F194)&lt;0,0,$G194-MAX($F194,([1]Arbejdstider!$C$85/24))+($G194&lt;$F194)))*24)-((IF(($G194-MAX($F194,([1]Arbejdstider!$D$85/24))+($G194&lt;$F194))&lt;0,0,($G194-MAX($F194,([1]Arbejdstider!$D$85/24))+($G194&lt;$F194)))))*24)-IF(OR($AR194="",$AS194=""),0,((IF($AS194-MAX($AR194,([1]Arbejdstider!$C$85/24))+($AS194&lt;$AR194)&lt;0,0,$AS194-MAX($AR194,([1]Arbejdstider!$C$85/24))+($AS194&lt;$AR194)))*24)-((IF(($AS194-MAX($AR194,([1]Arbejdstider!$D$85/24))+($AS194&lt;$AR194))&lt;0,0,($AS194-MAX($AR194,([1]Arbejdstider!$D$85/24))+($AS194&lt;$AR194)))))*24)</f>
        <v>5.0000000000000009</v>
      </c>
      <c r="AZ194" s="122">
        <f>IFERROR(CEILING(IF(E194="","",IF(OR($F194=0,$G194=0),0,($G194&lt;=$F194)*(1-([1]Arbejdstider!$C$86/24)+([1]Arbejdstider!$D$86/24))*24+(MIN(([1]Arbejdstider!$D$86/24),$G194)-MIN(([1]Arbejdstider!$D$86/24),$F194)+MAX(([1]Arbejdstider!$C$86/24),$G194)-MAX(([1]Arbejdstider!$C$86/24),$F194))*24)-IF(OR($AR194=0,$AS194=0),0,($AS194&lt;=$AR194)*(1-([1]Arbejdstider!$C$86/24)+([1]Arbejdstider!$D$86/24))*24+(MIN(([1]Arbejdstider!$D$86/24),$AS194)-MIN(([1]Arbejdstider!$D$86/24),$AR194)+MAX(([1]Arbejdstider!$C$86/24),$AS194)-MAX(([1]Arbejdstider!$C$86/24),$AR194))*24)+IF(OR($H194=0,$I194=0),0,($I194&lt;=$H194)*(1-([1]Arbejdstider!$C$86/24)+([1]Arbejdstider!$D$86/24))*24+(MIN(([1]Arbejdstider!$D$86/24),$I194)-MIN(([1]Arbejdstider!$D$86/24),$H194)+MAX(([1]Arbejdstider!$C$86/24),$G194)-MAX(([1]Arbejdstider!$C$86/24),$H194))*24)),0.5),"")</f>
        <v>0.5</v>
      </c>
      <c r="BA194" s="122">
        <f t="shared" si="37"/>
        <v>0</v>
      </c>
      <c r="BB194" s="122">
        <f t="shared" si="38"/>
        <v>0</v>
      </c>
      <c r="BC194" s="122">
        <f t="shared" si="39"/>
        <v>0</v>
      </c>
      <c r="BD194" s="123"/>
      <c r="BE194" s="124">
        <v>1</v>
      </c>
      <c r="BF194" s="122">
        <f>IFERROR(CEILING(IF((OR(Z194="",AA194="")),0,IF((AA194&lt;Z194),((AA194-Z194)*24)+24,(AA194-Z194)*24)),0.5),"")</f>
        <v>8.5</v>
      </c>
      <c r="BG194" s="122">
        <f t="shared" si="47"/>
        <v>8.5</v>
      </c>
      <c r="BH194" s="122">
        <f t="shared" si="41"/>
        <v>0</v>
      </c>
      <c r="BI194" s="121">
        <f>IFERROR(CEILING(IF((OR(P194="",Q194="")),0,IF((Q194&lt;P194),((Q194-P194)*24)+24,(Q194-P194)*24)),0.5),"")</f>
        <v>0</v>
      </c>
      <c r="BJ194" s="122">
        <f t="shared" si="43"/>
        <v>0</v>
      </c>
      <c r="BK194" s="122">
        <f t="shared" si="51"/>
        <v>0</v>
      </c>
      <c r="BL194" s="121">
        <f t="shared" si="48"/>
        <v>0</v>
      </c>
      <c r="BM194" s="121">
        <f t="shared" si="44"/>
        <v>0</v>
      </c>
      <c r="BN194" s="121"/>
      <c r="BO194" s="136"/>
      <c r="BP194" s="137">
        <f>IF(OR(F194=0,G194=0),0,IF(AND(WEEKDAY(C194,2)=5,G194&lt;F194,G194&gt;(6/24)),(G194-MAX(F194,(6/24))+(F194&gt;G194))*24-7,IF(WEEKDAY(C194,2)=6,(G194-MAX(F194,(6/24))+(F194&gt;G194))*24,IF(WEEKDAY(C194,2)=7,IF(F194&gt;G194,([1]Arbejdstider!H$87-F194)*24,IF(F194&lt;G194,(G194-F194)*24)),0))))</f>
        <v>8.25</v>
      </c>
      <c r="BQ194" s="126">
        <f>IF(OR(H194=0,I194=0),0,IF(AND(WEEKDAY(C194,2)=5,I194&lt;H194,I194&gt;(6/24)),(I194-MAX(H194,(6/24))+(H194&gt;I194))*24-7,IF(WEEKDAY(C194,2)=6,(I194-MAX(H194,(6/24))+(H194&gt;I194))*24,IF(WEEKDAY(C194,2)=7,IF(H194&gt;I194,([1]Arbejdstider!H$87-H194)*24,IF(H194&lt;I194,(I194-H194)*24)),""))))</f>
        <v>0</v>
      </c>
      <c r="BR194" s="137"/>
      <c r="BS194" s="137"/>
      <c r="BT194" s="138"/>
      <c r="BU194" s="128">
        <f t="shared" si="45"/>
        <v>0</v>
      </c>
      <c r="BV194" s="129" t="str">
        <f t="shared" si="46"/>
        <v>Søndag</v>
      </c>
      <c r="CF194" s="140"/>
      <c r="CG194" s="140"/>
      <c r="CP194" s="141"/>
    </row>
    <row r="195" spans="2:94" s="139" customFormat="1" x14ac:dyDescent="0.2">
      <c r="B195" s="133"/>
      <c r="C195" s="134">
        <f t="shared" si="49"/>
        <v>43626</v>
      </c>
      <c r="D195" s="134" t="str">
        <f t="shared" si="50"/>
        <v>Mandag</v>
      </c>
      <c r="E195" s="135" t="s">
        <v>46</v>
      </c>
      <c r="F195" s="109">
        <f>IF(OR(E195=""),"",VLOOKUP(E195,[1]Arbejdstider!$B$4:$AE$78,2,))</f>
        <v>0</v>
      </c>
      <c r="G195" s="109">
        <f>IF(OR(E195=""),"",VLOOKUP(E195,[1]Arbejdstider!$B$4:$AE$78,3,))</f>
        <v>0</v>
      </c>
      <c r="H195" s="109">
        <f>IF(OR(E195=""),"",VLOOKUP(E195,[1]Arbejdstider!$B$4:$AE$78,4,))</f>
        <v>0</v>
      </c>
      <c r="I195" s="109">
        <f>IF(OR(E195=""),"",VLOOKUP(E195,[1]Arbejdstider!$B$4:$AE$78,5,))</f>
        <v>0</v>
      </c>
      <c r="J195" s="110">
        <f>IF(OR(E195=""),"",VLOOKUP(E195,[1]Arbejdstider!$B$4:$AE$78,6,))</f>
        <v>0</v>
      </c>
      <c r="K195" s="110">
        <f>IF(OR(E195=""),"",VLOOKUP(E195,[1]Arbejdstider!$B$4:$AE$78,7,))</f>
        <v>0</v>
      </c>
      <c r="L195" s="111">
        <f>IF(OR(E195=""),"",VLOOKUP(E195,[1]Arbejdstider!$B$3:$AE$78,10,))</f>
        <v>0</v>
      </c>
      <c r="M195" s="111">
        <f>IF(OR(E195=""),"",VLOOKUP(E195,[1]Arbejdstider!$B$4:$AE$78,11,))</f>
        <v>0</v>
      </c>
      <c r="N195" s="109">
        <f>IF(OR(E195=""),"",VLOOKUP(E195,[1]Arbejdstider!$B$4:$AE$78,14,))</f>
        <v>0</v>
      </c>
      <c r="O195" s="109">
        <f>IF(OR(E195=""),"",VLOOKUP(E195,[1]Arbejdstider!$B$4:$AE$78,15,))</f>
        <v>0</v>
      </c>
      <c r="P195" s="109">
        <f>IF(OR(E195=""),"",VLOOKUP(E195,[1]Arbejdstider!$B$4:$AE$78,12,))</f>
        <v>0</v>
      </c>
      <c r="Q195" s="109">
        <f>IF(OR(E195=""),"",VLOOKUP(E195,[1]Arbejdstider!$B$4:$AE$78,13,))</f>
        <v>0</v>
      </c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>
        <f>IF(OR(E195=""),"",VLOOKUP(E195,[1]Arbejdstider!$B$4:$AE$78,16,))</f>
        <v>0</v>
      </c>
      <c r="AC195" s="112">
        <f>IF(OR(E195=""),"",VLOOKUP(E195,[1]Arbejdstider!$B$4:$AE$78,17,))</f>
        <v>0</v>
      </c>
      <c r="AD195" s="112">
        <f>IF(OR(E195=""),"",VLOOKUP(E195,[1]Arbejdstider!$B$4:$AE$78,18,))</f>
        <v>0</v>
      </c>
      <c r="AE195" s="112">
        <f>IF(OR(E195=""),"",VLOOKUP(E195,[1]Arbejdstider!$B$4:$AE$78,19,))</f>
        <v>0</v>
      </c>
      <c r="AF195" s="113">
        <f>IF(OR(E195=""),"",VLOOKUP(E195,[1]Arbejdstider!$B$4:$AE$78,20,))</f>
        <v>1</v>
      </c>
      <c r="AG195" s="109">
        <f>IF(OR(E195=""),"",VLOOKUP(E195,[1]Arbejdstider!$B$4:$AE$78,21,))</f>
        <v>1</v>
      </c>
      <c r="AH195" s="109">
        <f>IF(OR(E195=""),"",VLOOKUP(E195,[1]Arbejdstider!$B$4:$AE$78,22,))</f>
        <v>0</v>
      </c>
      <c r="AI195" s="109">
        <f>IF(OR(E195=""),"",VLOOKUP(E195,[1]Arbejdstider!$B$4:$AE$78,23,))</f>
        <v>0</v>
      </c>
      <c r="AJ195" s="114">
        <f>IF(OR(E195=""),"",VLOOKUP(E195,[1]Arbejdstider!$B$4:$AE$78,20,))</f>
        <v>1</v>
      </c>
      <c r="AK195" s="110">
        <f>IF(OR(E195=""),"",VLOOKUP(E195,[1]Arbejdstider!$B$4:$AE$78,21,))</f>
        <v>1</v>
      </c>
      <c r="AL195" s="115"/>
      <c r="AM195" s="115"/>
      <c r="AN195" s="115"/>
      <c r="AO195" s="115"/>
      <c r="AP195" s="115"/>
      <c r="AQ195" s="115"/>
      <c r="AR195" s="116"/>
      <c r="AS195" s="117"/>
      <c r="AT195" s="118">
        <f>IF(OR(E195=""),"",VLOOKUP(E195,[1]Arbejdstider!$B$4:$AE$78,24,))</f>
        <v>0</v>
      </c>
      <c r="AU195" s="113">
        <f>IF(OR(E195=""),"",VLOOKUP(E195,[1]Arbejdstider!$B$4:$AE$78,22,))</f>
        <v>0</v>
      </c>
      <c r="AV195" s="113">
        <f>IF(OR(E195=""),"",VLOOKUP(E195,[1]Arbejdstider!$B$4:$AE$78,23,))</f>
        <v>0</v>
      </c>
      <c r="AW195" s="119">
        <f t="shared" si="52"/>
        <v>0</v>
      </c>
      <c r="AX195" s="120">
        <f>IF(OR($F195="",$G195=""),0,((IF($G195-MAX($F195,([1]Arbejdstider!$C$84/24))+($G195&lt;$F195)&lt;0,0,$G195-MAX($F195,([1]Arbejdstider!$C$84/24))+($G195&lt;$F195)))*24)-((IF(($G195-MAX($F195,([1]Arbejdstider!$D$84/24))+($G195&lt;$F195))&lt;0,0,($G195-MAX($F195,([1]Arbejdstider!$D$84/24))+($G195&lt;$F195)))))*24)</f>
        <v>0</v>
      </c>
      <c r="AY195" s="122">
        <f>IF(OR($F195="",$G195=""),0,((IF($G195-MAX($F195,([1]Arbejdstider!$C$85/24))+($G195&lt;$F195)&lt;0,0,$G195-MAX($F195,([1]Arbejdstider!$C$85/24))+($G195&lt;$F195)))*24)-((IF(($G195-MAX($F195,([1]Arbejdstider!$D$85/24))+($G195&lt;$F195))&lt;0,0,($G195-MAX($F195,([1]Arbejdstider!$D$85/24))+($G195&lt;$F195)))))*24)-IF(OR($AR195="",$AS195=""),0,((IF($AS195-MAX($AR195,([1]Arbejdstider!$C$85/24))+($AS195&lt;$AR195)&lt;0,0,$AS195-MAX($AR195,([1]Arbejdstider!$C$85/24))+($AS195&lt;$AR195)))*24)-((IF(($AS195-MAX($AR195,([1]Arbejdstider!$D$85/24))+($AS195&lt;$AR195))&lt;0,0,($AS195-MAX($AR195,([1]Arbejdstider!$D$85/24))+($AS195&lt;$AR195)))))*24)</f>
        <v>0</v>
      </c>
      <c r="AZ195" s="122">
        <f>IFERROR(CEILING(IF(E195="","",IF(OR($F195=0,$G195=0),0,($G195&lt;=$F195)*(1-([1]Arbejdstider!$C$86/24)+([1]Arbejdstider!$D$86/24))*24+(MIN(([1]Arbejdstider!$D$86/24),$G195)-MIN(([1]Arbejdstider!$D$86/24),$F195)+MAX(([1]Arbejdstider!$C$86/24),$G195)-MAX(([1]Arbejdstider!$C$86/24),$F195))*24)-IF(OR($AR195=0,$AS195=0),0,($AS195&lt;=$AR195)*(1-([1]Arbejdstider!$C$86/24)+([1]Arbejdstider!$D$86/24))*24+(MIN(([1]Arbejdstider!$D$86/24),$AS195)-MIN(([1]Arbejdstider!$D$86/24),$AR195)+MAX(([1]Arbejdstider!$C$86/24),$AS195)-MAX(([1]Arbejdstider!$C$86/24),$AR195))*24)+IF(OR($H195=0,$I195=0),0,($I195&lt;=$H195)*(1-([1]Arbejdstider!$C$86/24)+([1]Arbejdstider!$D$86/24))*24+(MIN(([1]Arbejdstider!$D$86/24),$I195)-MIN(([1]Arbejdstider!$D$86/24),$H195)+MAX(([1]Arbejdstider!$C$86/24),$G195)-MAX(([1]Arbejdstider!$C$86/24),$H195))*24)),0.5),"")</f>
        <v>0</v>
      </c>
      <c r="BA195" s="122">
        <f t="shared" si="37"/>
        <v>0</v>
      </c>
      <c r="BB195" s="122">
        <f t="shared" si="38"/>
        <v>0</v>
      </c>
      <c r="BC195" s="122">
        <f t="shared" si="39"/>
        <v>0</v>
      </c>
      <c r="BD195" s="123"/>
      <c r="BE195" s="124"/>
      <c r="BF195" s="122">
        <f t="shared" ref="BF195:BF258" si="53">IFERROR(CEILING(IF((OR(Z195="",AA195="")),0,IF((AA195&lt;Z195),((AA195-Z195)*24)+24,(AA195-Z195)*24)),0.5),"")</f>
        <v>0</v>
      </c>
      <c r="BG195" s="122">
        <f t="shared" si="47"/>
        <v>0</v>
      </c>
      <c r="BH195" s="122">
        <f t="shared" si="41"/>
        <v>0</v>
      </c>
      <c r="BI195" s="121">
        <f t="shared" si="42"/>
        <v>0</v>
      </c>
      <c r="BJ195" s="122">
        <f t="shared" si="43"/>
        <v>0</v>
      </c>
      <c r="BK195" s="122">
        <f t="shared" si="51"/>
        <v>0</v>
      </c>
      <c r="BL195" s="121">
        <f t="shared" si="48"/>
        <v>0</v>
      </c>
      <c r="BM195" s="121">
        <f t="shared" si="44"/>
        <v>0</v>
      </c>
      <c r="BN195" s="121"/>
      <c r="BO195" s="136">
        <f>SUM(AW189:AW195)</f>
        <v>1.7083333333333335</v>
      </c>
      <c r="BP195" s="137">
        <f>IF(OR(F195=0,G195=0),0,IF(AND(WEEKDAY(C195,2)=5,G195&lt;F195,G195&gt;(6/24)),(G195-MAX(F195,(6/24))+(F195&gt;G195))*24-7,IF(WEEKDAY(C195,2)=6,(G195-MAX(F195,(6/24))+(F195&gt;G195))*24,IF(WEEKDAY(C195,2)=7,IF(F195&gt;G195,([1]Arbejdstider!H$87-F195)*24,IF(F195&lt;G195,(G195-F195)*24)),0))))</f>
        <v>0</v>
      </c>
      <c r="BQ195" s="126">
        <f>IF(OR(H195=0,I195=0),0,IF(AND(WEEKDAY(C195,2)=5,I195&lt;H195,I195&gt;(6/24)),(I195-MAX(H195,(6/24))+(H195&gt;I195))*24-7,IF(WEEKDAY(C195,2)=6,(I195-MAX(H195,(6/24))+(H195&gt;I195))*24,IF(WEEKDAY(C195,2)=7,IF(H195&gt;I195,([1]Arbejdstider!H$87-H195)*24,IF(H195&lt;I195,(I195-H195)*24)),""))))</f>
        <v>0</v>
      </c>
      <c r="BR195" s="137"/>
      <c r="BS195" s="137"/>
      <c r="BT195" s="138"/>
      <c r="BU195" s="128">
        <f t="shared" si="45"/>
        <v>0</v>
      </c>
      <c r="BV195" s="129" t="str">
        <f t="shared" si="46"/>
        <v>Mandag</v>
      </c>
      <c r="CF195" s="140"/>
      <c r="CG195" s="140"/>
      <c r="CP195" s="141"/>
    </row>
    <row r="196" spans="2:94" s="139" customFormat="1" x14ac:dyDescent="0.2">
      <c r="B196" s="133">
        <f>B189+1</f>
        <v>24</v>
      </c>
      <c r="C196" s="134">
        <f t="shared" si="49"/>
        <v>43627</v>
      </c>
      <c r="D196" s="134" t="str">
        <f t="shared" si="50"/>
        <v>Tirsdag</v>
      </c>
      <c r="E196" s="135" t="s">
        <v>51</v>
      </c>
      <c r="F196" s="109">
        <f>IF(OR(E196=""),"",VLOOKUP(E196,[1]Arbejdstider!$B$4:$AE$78,2,))</f>
        <v>0.47916666666666669</v>
      </c>
      <c r="G196" s="109">
        <f>IF(OR(E196=""),"",VLOOKUP(E196,[1]Arbejdstider!$B$4:$AE$78,3,))</f>
        <v>0.8125</v>
      </c>
      <c r="H196" s="109">
        <f>IF(OR(E196=""),"",VLOOKUP(E196,[1]Arbejdstider!$B$4:$AE$78,4,))</f>
        <v>0</v>
      </c>
      <c r="I196" s="109">
        <f>IF(OR(E196=""),"",VLOOKUP(E196,[1]Arbejdstider!$B$4:$AE$78,5,))</f>
        <v>0</v>
      </c>
      <c r="J196" s="110">
        <f>IF(OR(E196=""),"",VLOOKUP(E196,[1]Arbejdstider!$B$4:$AE$78,6,))</f>
        <v>0</v>
      </c>
      <c r="K196" s="110">
        <f>IF(OR(E196=""),"",VLOOKUP(E196,[1]Arbejdstider!$B$4:$AE$78,7,))</f>
        <v>0</v>
      </c>
      <c r="L196" s="111">
        <f>IF(OR(E196=""),"",VLOOKUP(E196,[1]Arbejdstider!$B$3:$AE$78,10,))</f>
        <v>0</v>
      </c>
      <c r="M196" s="111">
        <f>IF(OR(E196=""),"",VLOOKUP(E196,[1]Arbejdstider!$B$4:$AE$78,11,))</f>
        <v>0</v>
      </c>
      <c r="N196" s="109">
        <f>IF(OR(E196=""),"",VLOOKUP(E196,[1]Arbejdstider!$B$4:$AE$78,14,))</f>
        <v>0</v>
      </c>
      <c r="O196" s="109">
        <f>IF(OR(E196=""),"",VLOOKUP(E196,[1]Arbejdstider!$B$4:$AE$78,15,))</f>
        <v>0</v>
      </c>
      <c r="P196" s="109">
        <f>IF(OR(E196=""),"",VLOOKUP(E196,[1]Arbejdstider!$B$4:$AE$78,12,))</f>
        <v>0</v>
      </c>
      <c r="Q196" s="109">
        <f>IF(OR(E196=""),"",VLOOKUP(E196,[1]Arbejdstider!$B$4:$AE$78,13,))</f>
        <v>0</v>
      </c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>
        <f>IF(OR(E196=""),"",VLOOKUP(E196,[1]Arbejdstider!$B$4:$AE$78,16,))</f>
        <v>0</v>
      </c>
      <c r="AC196" s="112">
        <f>IF(OR(E196=""),"",VLOOKUP(E196,[1]Arbejdstider!$B$4:$AE$78,17,))</f>
        <v>0</v>
      </c>
      <c r="AD196" s="112">
        <f>IF(OR(E196=""),"",VLOOKUP(E196,[1]Arbejdstider!$B$4:$AE$78,18,))</f>
        <v>0</v>
      </c>
      <c r="AE196" s="112">
        <f>IF(OR(E196=""),"",VLOOKUP(E196,[1]Arbejdstider!$B$4:$AE$78,19,))</f>
        <v>0</v>
      </c>
      <c r="AF196" s="113">
        <f>IF(OR(E196=""),"",VLOOKUP(E196,[1]Arbejdstider!$B$4:$AE$78,20,))</f>
        <v>1</v>
      </c>
      <c r="AG196" s="109">
        <f>IF(OR(E196=""),"",VLOOKUP(E196,[1]Arbejdstider!$B$4:$AE$78,21,))</f>
        <v>0.47916666666666669</v>
      </c>
      <c r="AH196" s="109">
        <f>IF(OR(E196=""),"",VLOOKUP(E196,[1]Arbejdstider!$B$4:$AE$78,22,))</f>
        <v>0.8125</v>
      </c>
      <c r="AI196" s="109">
        <f>IF(OR(E196=""),"",VLOOKUP(E196,[1]Arbejdstider!$B$4:$AE$78,23,))</f>
        <v>1</v>
      </c>
      <c r="AJ196" s="114">
        <f>IF(OR(E196=""),"",VLOOKUP(E196,[1]Arbejdstider!$B$4:$AE$78,20,))</f>
        <v>1</v>
      </c>
      <c r="AK196" s="110">
        <f>IF(OR(E196=""),"",VLOOKUP(E196,[1]Arbejdstider!$B$4:$AE$78,21,))</f>
        <v>0.47916666666666669</v>
      </c>
      <c r="AL196" s="115"/>
      <c r="AM196" s="115"/>
      <c r="AN196" s="115"/>
      <c r="AO196" s="115"/>
      <c r="AP196" s="115"/>
      <c r="AQ196" s="115"/>
      <c r="AR196" s="116"/>
      <c r="AS196" s="117"/>
      <c r="AT196" s="118">
        <f>IF(OR(E196=""),"",VLOOKUP(E196,[1]Arbejdstider!$B$4:$AE$78,24,))</f>
        <v>0.47916666666666674</v>
      </c>
      <c r="AU196" s="113">
        <f>IF(OR(E196=""),"",VLOOKUP(E196,[1]Arbejdstider!$B$4:$AE$78,22,))</f>
        <v>0.8125</v>
      </c>
      <c r="AV196" s="113">
        <f>IF(OR(E196=""),"",VLOOKUP(E196,[1]Arbejdstider!$B$4:$AE$78,23,))</f>
        <v>1</v>
      </c>
      <c r="AW196" s="119">
        <f t="shared" si="52"/>
        <v>0.33333333333333331</v>
      </c>
      <c r="AX196" s="120">
        <f>IF(OR($F196="",$G196=""),0,((IF($G196-MAX($F196,([1]Arbejdstider!$C$84/24))+($G196&lt;$F196)&lt;0,0,$G196-MAX($F196,([1]Arbejdstider!$C$84/24))+($G196&lt;$F196)))*24)-((IF(($G196-MAX($F196,([1]Arbejdstider!$D$84/24))+($G196&lt;$F196))&lt;0,0,($G196-MAX($F196,([1]Arbejdstider!$D$84/24))+($G196&lt;$F196)))))*24)</f>
        <v>6.5</v>
      </c>
      <c r="AY196" s="122">
        <f>IF(OR($F196="",$G196=""),0,((IF($G196-MAX($F196,([1]Arbejdstider!$C$85/24))+($G196&lt;$F196)&lt;0,0,$G196-MAX($F196,([1]Arbejdstider!$C$85/24))+($G196&lt;$F196)))*24)-((IF(($G196-MAX($F196,([1]Arbejdstider!$D$85/24))+($G196&lt;$F196))&lt;0,0,($G196-MAX($F196,([1]Arbejdstider!$D$85/24))+($G196&lt;$F196)))))*24)-IF(OR($AR196="",$AS196=""),0,((IF($AS196-MAX($AR196,([1]Arbejdstider!$C$85/24))+($AS196&lt;$AR196)&lt;0,0,$AS196-MAX($AR196,([1]Arbejdstider!$C$85/24))+($AS196&lt;$AR196)))*24)-((IF(($AS196-MAX($AR196,([1]Arbejdstider!$D$85/24))+($AS196&lt;$AR196))&lt;0,0,($AS196-MAX($AR196,([1]Arbejdstider!$D$85/24))+($AS196&lt;$AR196)))))*24)</f>
        <v>1.5</v>
      </c>
      <c r="AZ196" s="122">
        <f>IFERROR(CEILING(IF(E196="","",IF(OR($F196=0,$G196=0),0,($G196&lt;=$F196)*(1-([1]Arbejdstider!$C$86/24)+([1]Arbejdstider!$D$86/24))*24+(MIN(([1]Arbejdstider!$D$86/24),$G196)-MIN(([1]Arbejdstider!$D$86/24),$F196)+MAX(([1]Arbejdstider!$C$86/24),$G196)-MAX(([1]Arbejdstider!$C$86/24),$F196))*24)-IF(OR($AR196=0,$AS196=0),0,($AS196&lt;=$AR196)*(1-([1]Arbejdstider!$C$86/24)+([1]Arbejdstider!$D$86/24))*24+(MIN(([1]Arbejdstider!$D$86/24),$AS196)-MIN(([1]Arbejdstider!$D$86/24),$AR196)+MAX(([1]Arbejdstider!$C$86/24),$AS196)-MAX(([1]Arbejdstider!$C$86/24),$AR196))*24)+IF(OR($H196=0,$I196=0),0,($I196&lt;=$H196)*(1-([1]Arbejdstider!$C$86/24)+([1]Arbejdstider!$D$86/24))*24+(MIN(([1]Arbejdstider!$D$86/24),$I196)-MIN(([1]Arbejdstider!$D$86/24),$H196)+MAX(([1]Arbejdstider!$C$86/24),$G196)-MAX(([1]Arbejdstider!$C$86/24),$H196))*24)),0.5),"")</f>
        <v>0</v>
      </c>
      <c r="BA196" s="122">
        <f t="shared" si="37"/>
        <v>0</v>
      </c>
      <c r="BB196" s="122">
        <f t="shared" si="38"/>
        <v>0</v>
      </c>
      <c r="BC196" s="122">
        <f t="shared" si="39"/>
        <v>0</v>
      </c>
      <c r="BD196" s="123"/>
      <c r="BE196" s="124"/>
      <c r="BF196" s="122">
        <f t="shared" si="53"/>
        <v>0</v>
      </c>
      <c r="BG196" s="122">
        <f t="shared" si="47"/>
        <v>0</v>
      </c>
      <c r="BH196" s="122">
        <f t="shared" si="41"/>
        <v>0</v>
      </c>
      <c r="BI196" s="121">
        <f t="shared" si="42"/>
        <v>0</v>
      </c>
      <c r="BJ196" s="122">
        <f t="shared" si="43"/>
        <v>0</v>
      </c>
      <c r="BK196" s="122">
        <f t="shared" si="51"/>
        <v>0</v>
      </c>
      <c r="BL196" s="121">
        <f t="shared" si="48"/>
        <v>0</v>
      </c>
      <c r="BM196" s="121">
        <f t="shared" si="44"/>
        <v>0</v>
      </c>
      <c r="BN196" s="121"/>
      <c r="BO196" s="136"/>
      <c r="BP196" s="137">
        <f>IF(OR(F196=0,G196=0),0,IF(AND(WEEKDAY(C196,2)=5,G196&lt;F196,G196&gt;(6/24)),(G196-MAX(F196,(6/24))+(F196&gt;G196))*24-7,IF(WEEKDAY(C196,2)=6,(G196-MAX(F196,(6/24))+(F196&gt;G196))*24,IF(WEEKDAY(C196,2)=7,IF(F196&gt;G196,([1]Arbejdstider!H$87-F196)*24,IF(F196&lt;G196,(G196-F196)*24)),0))))</f>
        <v>0</v>
      </c>
      <c r="BQ196" s="126">
        <f>IF(OR(H196=0,I196=0),0,IF(AND(WEEKDAY(C196,2)=5,I196&lt;H196,I196&gt;(6/24)),(I196-MAX(H196,(6/24))+(H196&gt;I196))*24-7,IF(WEEKDAY(C196,2)=6,(I196-MAX(H196,(6/24))+(H196&gt;I196))*24,IF(WEEKDAY(C196,2)=7,IF(H196&gt;I196,([1]Arbejdstider!H$87-H196)*24,IF(H196&lt;I196,(I196-H196)*24)),""))))</f>
        <v>0</v>
      </c>
      <c r="BR196" s="137"/>
      <c r="BS196" s="137"/>
      <c r="BT196" s="138"/>
      <c r="BU196" s="128">
        <f t="shared" si="45"/>
        <v>24</v>
      </c>
      <c r="BV196" s="129" t="str">
        <f t="shared" si="46"/>
        <v>Tirsdag</v>
      </c>
      <c r="CF196" s="140"/>
      <c r="CG196" s="140"/>
      <c r="CP196" s="141"/>
    </row>
    <row r="197" spans="2:94" s="139" customFormat="1" x14ac:dyDescent="0.2">
      <c r="B197" s="133"/>
      <c r="C197" s="134">
        <f t="shared" si="49"/>
        <v>43628</v>
      </c>
      <c r="D197" s="134" t="str">
        <f t="shared" si="50"/>
        <v>Onsdag</v>
      </c>
      <c r="E197" s="135" t="s">
        <v>45</v>
      </c>
      <c r="F197" s="109">
        <f>IF(OR(E197=""),"",VLOOKUP(E197,[1]Arbejdstider!$B$4:$AE$78,2,))</f>
        <v>0.625</v>
      </c>
      <c r="G197" s="109">
        <f>IF(OR(E197=""),"",VLOOKUP(E197,[1]Arbejdstider!$B$4:$AE$78,3,))</f>
        <v>0.96875</v>
      </c>
      <c r="H197" s="109">
        <f>IF(OR(E197=""),"",VLOOKUP(E197,[1]Arbejdstider!$B$4:$AE$78,4,))</f>
        <v>0</v>
      </c>
      <c r="I197" s="109">
        <f>IF(OR(E197=""),"",VLOOKUP(E197,[1]Arbejdstider!$B$4:$AE$78,5,))</f>
        <v>0</v>
      </c>
      <c r="J197" s="110">
        <f>IF(OR(E197=""),"",VLOOKUP(E197,[1]Arbejdstider!$B$4:$AE$78,6,))</f>
        <v>0</v>
      </c>
      <c r="K197" s="110">
        <f>IF(OR(E197=""),"",VLOOKUP(E197,[1]Arbejdstider!$B$4:$AE$78,7,))</f>
        <v>0</v>
      </c>
      <c r="L197" s="111">
        <f>IF(OR(E197=""),"",VLOOKUP(E197,[1]Arbejdstider!$B$3:$AE$78,10,))</f>
        <v>0</v>
      </c>
      <c r="M197" s="111">
        <f>IF(OR(E197=""),"",VLOOKUP(E197,[1]Arbejdstider!$B$4:$AE$78,11,))</f>
        <v>0</v>
      </c>
      <c r="N197" s="109">
        <f>IF(OR(E197=""),"",VLOOKUP(E197,[1]Arbejdstider!$B$4:$AE$78,14,))</f>
        <v>0</v>
      </c>
      <c r="O197" s="109">
        <f>IF(OR(E197=""),"",VLOOKUP(E197,[1]Arbejdstider!$B$4:$AE$78,15,))</f>
        <v>0</v>
      </c>
      <c r="P197" s="109">
        <f>IF(OR(E197=""),"",VLOOKUP(E197,[1]Arbejdstider!$B$4:$AE$78,12,))</f>
        <v>0</v>
      </c>
      <c r="Q197" s="109">
        <f>IF(OR(E197=""),"",VLOOKUP(E197,[1]Arbejdstider!$B$4:$AE$78,13,))</f>
        <v>0</v>
      </c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>
        <f>IF(OR(E197=""),"",VLOOKUP(E197,[1]Arbejdstider!$B$4:$AE$78,16,))</f>
        <v>0</v>
      </c>
      <c r="AC197" s="112">
        <f>IF(OR(E197=""),"",VLOOKUP(E197,[1]Arbejdstider!$B$4:$AE$78,17,))</f>
        <v>0</v>
      </c>
      <c r="AD197" s="112">
        <f>IF(OR(E197=""),"",VLOOKUP(E197,[1]Arbejdstider!$B$4:$AE$78,18,))</f>
        <v>0</v>
      </c>
      <c r="AE197" s="112">
        <f>IF(OR(E197=""),"",VLOOKUP(E197,[1]Arbejdstider!$B$4:$AE$78,19,))</f>
        <v>0</v>
      </c>
      <c r="AF197" s="113">
        <f>IF(OR(E197=""),"",VLOOKUP(E197,[1]Arbejdstider!$B$4:$AE$78,20,))</f>
        <v>1</v>
      </c>
      <c r="AG197" s="109">
        <f>IF(OR(E197=""),"",VLOOKUP(E197,[1]Arbejdstider!$B$4:$AE$78,21,))</f>
        <v>0.625</v>
      </c>
      <c r="AH197" s="109">
        <f>IF(OR(E197=""),"",VLOOKUP(E197,[1]Arbejdstider!$B$4:$AE$78,22,))</f>
        <v>0.96875</v>
      </c>
      <c r="AI197" s="109">
        <f>IF(OR(E197=""),"",VLOOKUP(E197,[1]Arbejdstider!$B$4:$AE$78,23,))</f>
        <v>1</v>
      </c>
      <c r="AJ197" s="114">
        <f>IF(OR(E197=""),"",VLOOKUP(E197,[1]Arbejdstider!$B$4:$AE$78,20,))</f>
        <v>1</v>
      </c>
      <c r="AK197" s="110">
        <f>IF(OR(E197=""),"",VLOOKUP(E197,[1]Arbejdstider!$B$4:$AE$78,21,))</f>
        <v>0.625</v>
      </c>
      <c r="AL197" s="115"/>
      <c r="AM197" s="115"/>
      <c r="AN197" s="115"/>
      <c r="AO197" s="115"/>
      <c r="AP197" s="115"/>
      <c r="AQ197" s="115"/>
      <c r="AR197" s="116"/>
      <c r="AS197" s="117"/>
      <c r="AT197" s="118">
        <f>IF(OR(E197=""),"",VLOOKUP(E197,[1]Arbejdstider!$B$4:$AE$78,24,))</f>
        <v>0.625</v>
      </c>
      <c r="AU197" s="113">
        <f>IF(OR(E197=""),"",VLOOKUP(E197,[1]Arbejdstider!$B$4:$AE$78,22,))</f>
        <v>0.96875</v>
      </c>
      <c r="AV197" s="113">
        <f>IF(OR(E197=""),"",VLOOKUP(E197,[1]Arbejdstider!$B$4:$AE$78,23,))</f>
        <v>1</v>
      </c>
      <c r="AW197" s="119">
        <f t="shared" si="52"/>
        <v>0.34375</v>
      </c>
      <c r="AX197" s="120">
        <f>IF(OR($F197="",$G197=""),0,((IF($G197-MAX($F197,([1]Arbejdstider!$C$84/24))+($G197&lt;$F197)&lt;0,0,$G197-MAX($F197,([1]Arbejdstider!$C$84/24))+($G197&lt;$F197)))*24)-((IF(($G197-MAX($F197,([1]Arbejdstider!$D$84/24))+($G197&lt;$F197))&lt;0,0,($G197-MAX($F197,([1]Arbejdstider!$D$84/24))+($G197&lt;$F197)))))*24)</f>
        <v>3</v>
      </c>
      <c r="AY197" s="122">
        <f>IF(OR($F197="",$G197=""),0,((IF($G197-MAX($F197,([1]Arbejdstider!$C$85/24))+($G197&lt;$F197)&lt;0,0,$G197-MAX($F197,([1]Arbejdstider!$C$85/24))+($G197&lt;$F197)))*24)-((IF(($G197-MAX($F197,([1]Arbejdstider!$D$85/24))+($G197&lt;$F197))&lt;0,0,($G197-MAX($F197,([1]Arbejdstider!$D$85/24))+($G197&lt;$F197)))))*24)-IF(OR($AR197="",$AS197=""),0,((IF($AS197-MAX($AR197,([1]Arbejdstider!$C$85/24))+($AS197&lt;$AR197)&lt;0,0,$AS197-MAX($AR197,([1]Arbejdstider!$C$85/24))+($AS197&lt;$AR197)))*24)-((IF(($AS197-MAX($AR197,([1]Arbejdstider!$D$85/24))+($AS197&lt;$AR197))&lt;0,0,($AS197-MAX($AR197,([1]Arbejdstider!$D$85/24))+($AS197&lt;$AR197)))))*24)</f>
        <v>5.0000000000000009</v>
      </c>
      <c r="AZ197" s="122">
        <f>IFERROR(CEILING(IF(E197="","",IF(OR($F197=0,$G197=0),0,($G197&lt;=$F197)*(1-([1]Arbejdstider!$C$86/24)+([1]Arbejdstider!$D$86/24))*24+(MIN(([1]Arbejdstider!$D$86/24),$G197)-MIN(([1]Arbejdstider!$D$86/24),$F197)+MAX(([1]Arbejdstider!$C$86/24),$G197)-MAX(([1]Arbejdstider!$C$86/24),$F197))*24)-IF(OR($AR197=0,$AS197=0),0,($AS197&lt;=$AR197)*(1-([1]Arbejdstider!$C$86/24)+([1]Arbejdstider!$D$86/24))*24+(MIN(([1]Arbejdstider!$D$86/24),$AS197)-MIN(([1]Arbejdstider!$D$86/24),$AR197)+MAX(([1]Arbejdstider!$C$86/24),$AS197)-MAX(([1]Arbejdstider!$C$86/24),$AR197))*24)+IF(OR($H197=0,$I197=0),0,($I197&lt;=$H197)*(1-([1]Arbejdstider!$C$86/24)+([1]Arbejdstider!$D$86/24))*24+(MIN(([1]Arbejdstider!$D$86/24),$I197)-MIN(([1]Arbejdstider!$D$86/24),$H197)+MAX(([1]Arbejdstider!$C$86/24),$G197)-MAX(([1]Arbejdstider!$C$86/24),$H197))*24)),0.5),"")</f>
        <v>0.5</v>
      </c>
      <c r="BA197" s="122">
        <f t="shared" si="37"/>
        <v>0</v>
      </c>
      <c r="BB197" s="122">
        <f t="shared" si="38"/>
        <v>0</v>
      </c>
      <c r="BC197" s="122">
        <f t="shared" si="39"/>
        <v>0</v>
      </c>
      <c r="BD197" s="123"/>
      <c r="BE197" s="124"/>
      <c r="BF197" s="122">
        <f t="shared" si="53"/>
        <v>0</v>
      </c>
      <c r="BG197" s="122">
        <f t="shared" si="47"/>
        <v>0</v>
      </c>
      <c r="BH197" s="122">
        <f t="shared" si="41"/>
        <v>0</v>
      </c>
      <c r="BI197" s="121">
        <f t="shared" si="42"/>
        <v>0</v>
      </c>
      <c r="BJ197" s="122">
        <f t="shared" si="43"/>
        <v>0</v>
      </c>
      <c r="BK197" s="122">
        <f t="shared" si="51"/>
        <v>0</v>
      </c>
      <c r="BL197" s="121">
        <f t="shared" si="48"/>
        <v>0</v>
      </c>
      <c r="BM197" s="121">
        <f t="shared" si="44"/>
        <v>0</v>
      </c>
      <c r="BN197" s="121"/>
      <c r="BO197" s="136"/>
      <c r="BP197" s="137">
        <f>IF(OR(F197=0,G197=0),0,IF(AND(WEEKDAY(C197,2)=5,G197&lt;F197,G197&gt;(6/24)),(G197-MAX(F197,(6/24))+(F197&gt;G197))*24-7,IF(WEEKDAY(C197,2)=6,(G197-MAX(F197,(6/24))+(F197&gt;G197))*24,IF(WEEKDAY(C197,2)=7,IF(F197&gt;G197,([1]Arbejdstider!H$87-F197)*24,IF(F197&lt;G197,(G197-F197)*24)),0))))</f>
        <v>0</v>
      </c>
      <c r="BQ197" s="126">
        <f>IF(OR(H197=0,I197=0),0,IF(AND(WEEKDAY(C197,2)=5,I197&lt;H197,I197&gt;(6/24)),(I197-MAX(H197,(6/24))+(H197&gt;I197))*24-7,IF(WEEKDAY(C197,2)=6,(I197-MAX(H197,(6/24))+(H197&gt;I197))*24,IF(WEEKDAY(C197,2)=7,IF(H197&gt;I197,([1]Arbejdstider!H$87-H197)*24,IF(H197&lt;I197,(I197-H197)*24)),""))))</f>
        <v>0</v>
      </c>
      <c r="BR197" s="137"/>
      <c r="BS197" s="137"/>
      <c r="BT197" s="138"/>
      <c r="BU197" s="128">
        <f t="shared" si="45"/>
        <v>0</v>
      </c>
      <c r="BV197" s="129" t="str">
        <f t="shared" si="46"/>
        <v>Onsdag</v>
      </c>
      <c r="CF197" s="140"/>
      <c r="CG197" s="140"/>
      <c r="CP197" s="141"/>
    </row>
    <row r="198" spans="2:94" s="139" customFormat="1" x14ac:dyDescent="0.2">
      <c r="B198" s="133"/>
      <c r="C198" s="134">
        <f t="shared" si="49"/>
        <v>43629</v>
      </c>
      <c r="D198" s="134" t="str">
        <f t="shared" si="50"/>
        <v>Torsdag</v>
      </c>
      <c r="E198" s="135" t="s">
        <v>45</v>
      </c>
      <c r="F198" s="109">
        <f>IF(OR(E198=""),"",VLOOKUP(E198,[1]Arbejdstider!$B$4:$AE$78,2,))</f>
        <v>0.625</v>
      </c>
      <c r="G198" s="109">
        <f>IF(OR(E198=""),"",VLOOKUP(E198,[1]Arbejdstider!$B$4:$AE$78,3,))</f>
        <v>0.96875</v>
      </c>
      <c r="H198" s="109">
        <f>IF(OR(E198=""),"",VLOOKUP(E198,[1]Arbejdstider!$B$4:$AE$78,4,))</f>
        <v>0</v>
      </c>
      <c r="I198" s="109">
        <f>IF(OR(E198=""),"",VLOOKUP(E198,[1]Arbejdstider!$B$4:$AE$78,5,))</f>
        <v>0</v>
      </c>
      <c r="J198" s="110">
        <f>IF(OR(E198=""),"",VLOOKUP(E198,[1]Arbejdstider!$B$4:$AE$78,6,))</f>
        <v>0</v>
      </c>
      <c r="K198" s="110">
        <f>IF(OR(E198=""),"",VLOOKUP(E198,[1]Arbejdstider!$B$4:$AE$78,7,))</f>
        <v>0</v>
      </c>
      <c r="L198" s="111">
        <f>IF(OR(E198=""),"",VLOOKUP(E198,[1]Arbejdstider!$B$3:$AE$78,10,))</f>
        <v>0</v>
      </c>
      <c r="M198" s="111">
        <f>IF(OR(E198=""),"",VLOOKUP(E198,[1]Arbejdstider!$B$4:$AE$78,11,))</f>
        <v>0</v>
      </c>
      <c r="N198" s="109">
        <f>IF(OR(E198=""),"",VLOOKUP(E198,[1]Arbejdstider!$B$4:$AE$78,14,))</f>
        <v>0</v>
      </c>
      <c r="O198" s="109">
        <f>IF(OR(E198=""),"",VLOOKUP(E198,[1]Arbejdstider!$B$4:$AE$78,15,))</f>
        <v>0</v>
      </c>
      <c r="P198" s="109">
        <f>IF(OR(E198=""),"",VLOOKUP(E198,[1]Arbejdstider!$B$4:$AE$78,12,))</f>
        <v>0</v>
      </c>
      <c r="Q198" s="109">
        <f>IF(OR(E198=""),"",VLOOKUP(E198,[1]Arbejdstider!$B$4:$AE$78,13,))</f>
        <v>0</v>
      </c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>
        <f>IF(OR(E198=""),"",VLOOKUP(E198,[1]Arbejdstider!$B$4:$AE$78,16,))</f>
        <v>0</v>
      </c>
      <c r="AC198" s="112">
        <f>IF(OR(E198=""),"",VLOOKUP(E198,[1]Arbejdstider!$B$4:$AE$78,17,))</f>
        <v>0</v>
      </c>
      <c r="AD198" s="112">
        <f>IF(OR(E198=""),"",VLOOKUP(E198,[1]Arbejdstider!$B$4:$AE$78,18,))</f>
        <v>0</v>
      </c>
      <c r="AE198" s="112">
        <f>IF(OR(E198=""),"",VLOOKUP(E198,[1]Arbejdstider!$B$4:$AE$78,19,))</f>
        <v>0</v>
      </c>
      <c r="AF198" s="113">
        <f>IF(OR(E198=""),"",VLOOKUP(E198,[1]Arbejdstider!$B$4:$AE$78,20,))</f>
        <v>1</v>
      </c>
      <c r="AG198" s="109">
        <f>IF(OR(E198=""),"",VLOOKUP(E198,[1]Arbejdstider!$B$4:$AE$78,21,))</f>
        <v>0.625</v>
      </c>
      <c r="AH198" s="109">
        <f>IF(OR(E198=""),"",VLOOKUP(E198,[1]Arbejdstider!$B$4:$AE$78,22,))</f>
        <v>0.96875</v>
      </c>
      <c r="AI198" s="109">
        <f>IF(OR(E198=""),"",VLOOKUP(E198,[1]Arbejdstider!$B$4:$AE$78,23,))</f>
        <v>1</v>
      </c>
      <c r="AJ198" s="114">
        <f>IF(OR(E198=""),"",VLOOKUP(E198,[1]Arbejdstider!$B$4:$AE$78,20,))</f>
        <v>1</v>
      </c>
      <c r="AK198" s="110">
        <f>IF(OR(E198=""),"",VLOOKUP(E198,[1]Arbejdstider!$B$4:$AE$78,21,))</f>
        <v>0.625</v>
      </c>
      <c r="AL198" s="115"/>
      <c r="AM198" s="115"/>
      <c r="AN198" s="115"/>
      <c r="AO198" s="115"/>
      <c r="AP198" s="115"/>
      <c r="AQ198" s="115"/>
      <c r="AR198" s="116"/>
      <c r="AS198" s="117"/>
      <c r="AT198" s="118">
        <f>IF(OR(E198=""),"",VLOOKUP(E198,[1]Arbejdstider!$B$4:$AE$78,24,))</f>
        <v>0.625</v>
      </c>
      <c r="AU198" s="113">
        <f>IF(OR(E198=""),"",VLOOKUP(E198,[1]Arbejdstider!$B$4:$AE$78,22,))</f>
        <v>0.96875</v>
      </c>
      <c r="AV198" s="113">
        <f>IF(OR(E198=""),"",VLOOKUP(E198,[1]Arbejdstider!$B$4:$AE$78,23,))</f>
        <v>1</v>
      </c>
      <c r="AW198" s="119">
        <f t="shared" si="52"/>
        <v>0.34375</v>
      </c>
      <c r="AX198" s="120">
        <f>IF(OR($F198="",$G198=""),0,((IF($G198-MAX($F198,([1]Arbejdstider!$C$84/24))+($G198&lt;$F198)&lt;0,0,$G198-MAX($F198,([1]Arbejdstider!$C$84/24))+($G198&lt;$F198)))*24)-((IF(($G198-MAX($F198,([1]Arbejdstider!$D$84/24))+($G198&lt;$F198))&lt;0,0,($G198-MAX($F198,([1]Arbejdstider!$D$84/24))+($G198&lt;$F198)))))*24)</f>
        <v>3</v>
      </c>
      <c r="AY198" s="122">
        <f>IF(OR($F198="",$G198=""),0,((IF($G198-MAX($F198,([1]Arbejdstider!$C$85/24))+($G198&lt;$F198)&lt;0,0,$G198-MAX($F198,([1]Arbejdstider!$C$85/24))+($G198&lt;$F198)))*24)-((IF(($G198-MAX($F198,([1]Arbejdstider!$D$85/24))+($G198&lt;$F198))&lt;0,0,($G198-MAX($F198,([1]Arbejdstider!$D$85/24))+($G198&lt;$F198)))))*24)-IF(OR($AR198="",$AS198=""),0,((IF($AS198-MAX($AR198,([1]Arbejdstider!$C$85/24))+($AS198&lt;$AR198)&lt;0,0,$AS198-MAX($AR198,([1]Arbejdstider!$C$85/24))+($AS198&lt;$AR198)))*24)-((IF(($AS198-MAX($AR198,([1]Arbejdstider!$D$85/24))+($AS198&lt;$AR198))&lt;0,0,($AS198-MAX($AR198,([1]Arbejdstider!$D$85/24))+($AS198&lt;$AR198)))))*24)</f>
        <v>5.0000000000000009</v>
      </c>
      <c r="AZ198" s="122">
        <f>IFERROR(CEILING(IF(E198="","",IF(OR($F198=0,$G198=0),0,($G198&lt;=$F198)*(1-([1]Arbejdstider!$C$86/24)+([1]Arbejdstider!$D$86/24))*24+(MIN(([1]Arbejdstider!$D$86/24),$G198)-MIN(([1]Arbejdstider!$D$86/24),$F198)+MAX(([1]Arbejdstider!$C$86/24),$G198)-MAX(([1]Arbejdstider!$C$86/24),$F198))*24)-IF(OR($AR198=0,$AS198=0),0,($AS198&lt;=$AR198)*(1-([1]Arbejdstider!$C$86/24)+([1]Arbejdstider!$D$86/24))*24+(MIN(([1]Arbejdstider!$D$86/24),$AS198)-MIN(([1]Arbejdstider!$D$86/24),$AR198)+MAX(([1]Arbejdstider!$C$86/24),$AS198)-MAX(([1]Arbejdstider!$C$86/24),$AR198))*24)+IF(OR($H198=0,$I198=0),0,($I198&lt;=$H198)*(1-([1]Arbejdstider!$C$86/24)+([1]Arbejdstider!$D$86/24))*24+(MIN(([1]Arbejdstider!$D$86/24),$I198)-MIN(([1]Arbejdstider!$D$86/24),$H198)+MAX(([1]Arbejdstider!$C$86/24),$G198)-MAX(([1]Arbejdstider!$C$86/24),$H198))*24)),0.5),"")</f>
        <v>0.5</v>
      </c>
      <c r="BA198" s="122">
        <f t="shared" si="37"/>
        <v>0</v>
      </c>
      <c r="BB198" s="122">
        <f t="shared" si="38"/>
        <v>0</v>
      </c>
      <c r="BC198" s="122">
        <f t="shared" si="39"/>
        <v>0</v>
      </c>
      <c r="BD198" s="123"/>
      <c r="BE198" s="124"/>
      <c r="BF198" s="122">
        <f t="shared" si="53"/>
        <v>0</v>
      </c>
      <c r="BG198" s="122">
        <f t="shared" si="47"/>
        <v>0</v>
      </c>
      <c r="BH198" s="122">
        <f t="shared" si="41"/>
        <v>0</v>
      </c>
      <c r="BI198" s="121">
        <f t="shared" si="42"/>
        <v>0</v>
      </c>
      <c r="BJ198" s="122">
        <f t="shared" si="43"/>
        <v>0</v>
      </c>
      <c r="BK198" s="122">
        <f t="shared" si="51"/>
        <v>0</v>
      </c>
      <c r="BL198" s="121">
        <f t="shared" si="48"/>
        <v>0</v>
      </c>
      <c r="BM198" s="121">
        <f t="shared" si="44"/>
        <v>0</v>
      </c>
      <c r="BN198" s="121"/>
      <c r="BO198" s="136"/>
      <c r="BP198" s="137">
        <f>IF(OR(F198=0,G198=0),0,IF(AND(WEEKDAY(C198,2)=5,G198&lt;F198,G198&gt;(6/24)),(G198-MAX(F198,(6/24))+(F198&gt;G198))*24-7,IF(WEEKDAY(C198,2)=6,(G198-MAX(F198,(6/24))+(F198&gt;G198))*24,IF(WEEKDAY(C198,2)=7,IF(F198&gt;G198,([1]Arbejdstider!H$87-F198)*24,IF(F198&lt;G198,(G198-F198)*24)),0))))</f>
        <v>0</v>
      </c>
      <c r="BQ198" s="126">
        <f>IF(OR(H198=0,I198=0),0,IF(AND(WEEKDAY(C198,2)=5,I198&lt;H198,I198&gt;(6/24)),(I198-MAX(H198,(6/24))+(H198&gt;I198))*24-7,IF(WEEKDAY(C198,2)=6,(I198-MAX(H198,(6/24))+(H198&gt;I198))*24,IF(WEEKDAY(C198,2)=7,IF(H198&gt;I198,([1]Arbejdstider!H$87-H198)*24,IF(H198&lt;I198,(I198-H198)*24)),""))))</f>
        <v>0</v>
      </c>
      <c r="BR198" s="137"/>
      <c r="BS198" s="137"/>
      <c r="BT198" s="138"/>
      <c r="BU198" s="128">
        <f t="shared" si="45"/>
        <v>0</v>
      </c>
      <c r="BV198" s="129" t="str">
        <f t="shared" si="46"/>
        <v>Torsdag</v>
      </c>
      <c r="CF198" s="140"/>
      <c r="CG198" s="140"/>
      <c r="CP198" s="141"/>
    </row>
    <row r="199" spans="2:94" s="139" customFormat="1" x14ac:dyDescent="0.2">
      <c r="B199" s="133"/>
      <c r="C199" s="134">
        <f t="shared" si="49"/>
        <v>43630</v>
      </c>
      <c r="D199" s="134" t="str">
        <f t="shared" si="50"/>
        <v>Fredag</v>
      </c>
      <c r="E199" s="135" t="s">
        <v>45</v>
      </c>
      <c r="F199" s="109">
        <f>IF(OR(E199=""),"",VLOOKUP(E199,[1]Arbejdstider!$B$4:$AE$78,2,))</f>
        <v>0.625</v>
      </c>
      <c r="G199" s="109">
        <f>IF(OR(E199=""),"",VLOOKUP(E199,[1]Arbejdstider!$B$4:$AE$78,3,))</f>
        <v>0.96875</v>
      </c>
      <c r="H199" s="109">
        <f>IF(OR(E199=""),"",VLOOKUP(E199,[1]Arbejdstider!$B$4:$AE$78,4,))</f>
        <v>0</v>
      </c>
      <c r="I199" s="109">
        <f>IF(OR(E199=""),"",VLOOKUP(E199,[1]Arbejdstider!$B$4:$AE$78,5,))</f>
        <v>0</v>
      </c>
      <c r="J199" s="110">
        <f>IF(OR(E199=""),"",VLOOKUP(E199,[1]Arbejdstider!$B$4:$AE$78,6,))</f>
        <v>0</v>
      </c>
      <c r="K199" s="110">
        <f>IF(OR(E199=""),"",VLOOKUP(E199,[1]Arbejdstider!$B$4:$AE$78,7,))</f>
        <v>0</v>
      </c>
      <c r="L199" s="111">
        <f>IF(OR(E199=""),"",VLOOKUP(E199,[1]Arbejdstider!$B$3:$AE$78,10,))</f>
        <v>0</v>
      </c>
      <c r="M199" s="111">
        <f>IF(OR(E199=""),"",VLOOKUP(E199,[1]Arbejdstider!$B$4:$AE$78,11,))</f>
        <v>0</v>
      </c>
      <c r="N199" s="109">
        <f>IF(OR(E199=""),"",VLOOKUP(E199,[1]Arbejdstider!$B$4:$AE$78,14,))</f>
        <v>0</v>
      </c>
      <c r="O199" s="109">
        <f>IF(OR(E199=""),"",VLOOKUP(E199,[1]Arbejdstider!$B$4:$AE$78,15,))</f>
        <v>0</v>
      </c>
      <c r="P199" s="109">
        <f>IF(OR(E199=""),"",VLOOKUP(E199,[1]Arbejdstider!$B$4:$AE$78,12,))</f>
        <v>0</v>
      </c>
      <c r="Q199" s="109">
        <f>IF(OR(E199=""),"",VLOOKUP(E199,[1]Arbejdstider!$B$4:$AE$78,13,))</f>
        <v>0</v>
      </c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>
        <f>IF(OR(E199=""),"",VLOOKUP(E199,[1]Arbejdstider!$B$4:$AE$78,16,))</f>
        <v>0</v>
      </c>
      <c r="AC199" s="112">
        <f>IF(OR(E199=""),"",VLOOKUP(E199,[1]Arbejdstider!$B$4:$AE$78,17,))</f>
        <v>0</v>
      </c>
      <c r="AD199" s="112">
        <f>IF(OR(E199=""),"",VLOOKUP(E199,[1]Arbejdstider!$B$4:$AE$78,18,))</f>
        <v>0</v>
      </c>
      <c r="AE199" s="112">
        <f>IF(OR(E199=""),"",VLOOKUP(E199,[1]Arbejdstider!$B$4:$AE$78,19,))</f>
        <v>0</v>
      </c>
      <c r="AF199" s="113">
        <f>IF(OR(E199=""),"",VLOOKUP(E199,[1]Arbejdstider!$B$4:$AE$78,20,))</f>
        <v>1</v>
      </c>
      <c r="AG199" s="109">
        <f>IF(OR(E199=""),"",VLOOKUP(E199,[1]Arbejdstider!$B$4:$AE$78,21,))</f>
        <v>0.625</v>
      </c>
      <c r="AH199" s="109">
        <f>IF(OR(E199=""),"",VLOOKUP(E199,[1]Arbejdstider!$B$4:$AE$78,22,))</f>
        <v>0.96875</v>
      </c>
      <c r="AI199" s="109">
        <f>IF(OR(E199=""),"",VLOOKUP(E199,[1]Arbejdstider!$B$4:$AE$78,23,))</f>
        <v>1</v>
      </c>
      <c r="AJ199" s="114">
        <f>IF(OR(E199=""),"",VLOOKUP(E199,[1]Arbejdstider!$B$4:$AE$78,20,))</f>
        <v>1</v>
      </c>
      <c r="AK199" s="110">
        <f>IF(OR(E199=""),"",VLOOKUP(E199,[1]Arbejdstider!$B$4:$AE$78,21,))</f>
        <v>0.625</v>
      </c>
      <c r="AL199" s="115"/>
      <c r="AM199" s="115"/>
      <c r="AN199" s="115"/>
      <c r="AO199" s="115"/>
      <c r="AP199" s="115"/>
      <c r="AQ199" s="115"/>
      <c r="AR199" s="116"/>
      <c r="AS199" s="117"/>
      <c r="AT199" s="118">
        <f>IF(OR(E199=""),"",VLOOKUP(E199,[1]Arbejdstider!$B$4:$AE$78,24,))</f>
        <v>0.625</v>
      </c>
      <c r="AU199" s="113">
        <f>IF(OR(E199=""),"",VLOOKUP(E199,[1]Arbejdstider!$B$4:$AE$78,22,))</f>
        <v>0.96875</v>
      </c>
      <c r="AV199" s="113">
        <f>IF(OR(E199=""),"",VLOOKUP(E199,[1]Arbejdstider!$B$4:$AE$78,23,))</f>
        <v>1</v>
      </c>
      <c r="AW199" s="119">
        <f t="shared" si="52"/>
        <v>0.34375</v>
      </c>
      <c r="AX199" s="120">
        <f>IF(OR($F199="",$G199=""),0,((IF($G199-MAX($F199,([1]Arbejdstider!$C$84/24))+($G199&lt;$F199)&lt;0,0,$G199-MAX($F199,([1]Arbejdstider!$C$84/24))+($G199&lt;$F199)))*24)-((IF(($G199-MAX($F199,([1]Arbejdstider!$D$84/24))+($G199&lt;$F199))&lt;0,0,($G199-MAX($F199,([1]Arbejdstider!$D$84/24))+($G199&lt;$F199)))))*24)</f>
        <v>3</v>
      </c>
      <c r="AY199" s="122">
        <f>IF(OR($F199="",$G199=""),0,((IF($G199-MAX($F199,([1]Arbejdstider!$C$85/24))+($G199&lt;$F199)&lt;0,0,$G199-MAX($F199,([1]Arbejdstider!$C$85/24))+($G199&lt;$F199)))*24)-((IF(($G199-MAX($F199,([1]Arbejdstider!$D$85/24))+($G199&lt;$F199))&lt;0,0,($G199-MAX($F199,([1]Arbejdstider!$D$85/24))+($G199&lt;$F199)))))*24)-IF(OR($AR199="",$AS199=""),0,((IF($AS199-MAX($AR199,([1]Arbejdstider!$C$85/24))+($AS199&lt;$AR199)&lt;0,0,$AS199-MAX($AR199,([1]Arbejdstider!$C$85/24))+($AS199&lt;$AR199)))*24)-((IF(($AS199-MAX($AR199,([1]Arbejdstider!$D$85/24))+($AS199&lt;$AR199))&lt;0,0,($AS199-MAX($AR199,([1]Arbejdstider!$D$85/24))+($AS199&lt;$AR199)))))*24)</f>
        <v>5.0000000000000009</v>
      </c>
      <c r="AZ199" s="122">
        <f>IFERROR(CEILING(IF(E199="","",IF(OR($F199=0,$G199=0),0,($G199&lt;=$F199)*(1-([1]Arbejdstider!$C$86/24)+([1]Arbejdstider!$D$86/24))*24+(MIN(([1]Arbejdstider!$D$86/24),$G199)-MIN(([1]Arbejdstider!$D$86/24),$F199)+MAX(([1]Arbejdstider!$C$86/24),$G199)-MAX(([1]Arbejdstider!$C$86/24),$F199))*24)-IF(OR($AR199=0,$AS199=0),0,($AS199&lt;=$AR199)*(1-([1]Arbejdstider!$C$86/24)+([1]Arbejdstider!$D$86/24))*24+(MIN(([1]Arbejdstider!$D$86/24),$AS199)-MIN(([1]Arbejdstider!$D$86/24),$AR199)+MAX(([1]Arbejdstider!$C$86/24),$AS199)-MAX(([1]Arbejdstider!$C$86/24),$AR199))*24)+IF(OR($H199=0,$I199=0),0,($I199&lt;=$H199)*(1-([1]Arbejdstider!$C$86/24)+([1]Arbejdstider!$D$86/24))*24+(MIN(([1]Arbejdstider!$D$86/24),$I199)-MIN(([1]Arbejdstider!$D$86/24),$H199)+MAX(([1]Arbejdstider!$C$86/24),$G199)-MAX(([1]Arbejdstider!$C$86/24),$H199))*24)),0.5),"")</f>
        <v>0.5</v>
      </c>
      <c r="BA199" s="122">
        <f t="shared" ref="BA199:BA262" si="54">+IF((OR(X199="",Y199="")),0,IF((Y199&lt;X199),((Y199-X199)*24)+24,(Y199-X199)*24))</f>
        <v>0</v>
      </c>
      <c r="BB199" s="122">
        <f t="shared" ref="BB199:BB262" si="55">+IF((OR(R199="",S199="")),0,IF((S199&lt;R199),((S199-R199)*24)+24,(S199-R199)*24))</f>
        <v>0</v>
      </c>
      <c r="BC199" s="122">
        <f t="shared" ref="BC199:BC262" si="56">+IF((OR(T199="",U199="")),0,IF((U199&lt;T199),((U199-T199)*24)+24,(U199-T199)*24))</f>
        <v>0</v>
      </c>
      <c r="BD199" s="123"/>
      <c r="BE199" s="124"/>
      <c r="BF199" s="122">
        <f t="shared" si="53"/>
        <v>0</v>
      </c>
      <c r="BG199" s="122">
        <f t="shared" si="47"/>
        <v>0</v>
      </c>
      <c r="BH199" s="122">
        <f t="shared" ref="BH199:BH262" si="57">IF((OR(N199="",O199="")),0,IF((O199&lt;N199),((O199-N199)*24)+24,(O199-N199)*24))</f>
        <v>0</v>
      </c>
      <c r="BI199" s="121">
        <f t="shared" ref="BI199:BI262" si="58">IFERROR(CEILING(IF((OR(P199="",Q199="")),0,IF((Q199&lt;P199),((Q199-P199)*24)+24,(Q199-P199)*24)),0.5),"")</f>
        <v>0</v>
      </c>
      <c r="BJ199" s="122">
        <f t="shared" ref="BJ199:BJ262" si="59">IF((OR(J199="",K199="")),0,IF((K199&lt;J199),((K199-J199)*24)+24,(K199-J199)*24))</f>
        <v>0</v>
      </c>
      <c r="BK199" s="122">
        <f t="shared" si="51"/>
        <v>0</v>
      </c>
      <c r="BL199" s="121">
        <f t="shared" si="48"/>
        <v>0</v>
      </c>
      <c r="BM199" s="121">
        <f t="shared" ref="BM199:BM262" si="60">IF((OR(AR199="",AS199="")),0,IF((AS199&lt;AR199),((AS199-AR199)*24)+24,(AS199-AR199)*24))</f>
        <v>0</v>
      </c>
      <c r="BN199" s="121"/>
      <c r="BO199" s="136"/>
      <c r="BP199" s="137">
        <f>IF(OR(F199=0,G199=0),0,IF(AND(WEEKDAY(C199,2)=5,G199&lt;F199,G199&gt;(6/24)),(G199-MAX(F199,(6/24))+(F199&gt;G199))*24-7,IF(WEEKDAY(C199,2)=6,(G199-MAX(F199,(6/24))+(F199&gt;G199))*24,IF(WEEKDAY(C199,2)=7,IF(F199&gt;G199,([1]Arbejdstider!H$87-F199)*24,IF(F199&lt;G199,(G199-F199)*24)),0))))</f>
        <v>0</v>
      </c>
      <c r="BQ199" s="126">
        <f>IF(OR(H199=0,I199=0),0,IF(AND(WEEKDAY(C199,2)=5,I199&lt;H199,I199&gt;(6/24)),(I199-MAX(H199,(6/24))+(H199&gt;I199))*24-7,IF(WEEKDAY(C199,2)=6,(I199-MAX(H199,(6/24))+(H199&gt;I199))*24,IF(WEEKDAY(C199,2)=7,IF(H199&gt;I199,([1]Arbejdstider!H$87-H199)*24,IF(H199&lt;I199,(I199-H199)*24)),""))))</f>
        <v>0</v>
      </c>
      <c r="BR199" s="137"/>
      <c r="BS199" s="137"/>
      <c r="BT199" s="138"/>
      <c r="BU199" s="128">
        <f t="shared" ref="BU199:BU262" si="61">B199</f>
        <v>0</v>
      </c>
      <c r="BV199" s="129" t="str">
        <f t="shared" ref="BV199:BV262" si="62">D199</f>
        <v>Fredag</v>
      </c>
      <c r="CF199" s="140"/>
      <c r="CG199" s="140"/>
      <c r="CP199" s="141"/>
    </row>
    <row r="200" spans="2:94" s="139" customFormat="1" x14ac:dyDescent="0.2">
      <c r="B200" s="133"/>
      <c r="C200" s="134">
        <f t="shared" si="49"/>
        <v>43631</v>
      </c>
      <c r="D200" s="134" t="str">
        <f t="shared" si="50"/>
        <v>Lørdag</v>
      </c>
      <c r="E200" s="135" t="s">
        <v>53</v>
      </c>
      <c r="F200" s="109">
        <f>IF(OR(E200=""),"",VLOOKUP(E200,[1]Arbejdstider!$B$4:$AE$78,2,))</f>
        <v>0</v>
      </c>
      <c r="G200" s="109">
        <f>IF(OR(E200=""),"",VLOOKUP(E200,[1]Arbejdstider!$B$4:$AE$78,3,))</f>
        <v>0</v>
      </c>
      <c r="H200" s="109">
        <f>IF(OR(E200=""),"",VLOOKUP(E200,[1]Arbejdstider!$B$4:$AE$78,4,))</f>
        <v>0</v>
      </c>
      <c r="I200" s="109">
        <f>IF(OR(E200=""),"",VLOOKUP(E200,[1]Arbejdstider!$B$4:$AE$78,5,))</f>
        <v>0</v>
      </c>
      <c r="J200" s="110">
        <f>IF(OR(E200=""),"",VLOOKUP(E200,[1]Arbejdstider!$B$4:$AE$78,6,))</f>
        <v>0</v>
      </c>
      <c r="K200" s="110">
        <f>IF(OR(E200=""),"",VLOOKUP(E200,[1]Arbejdstider!$B$4:$AE$78,7,))</f>
        <v>0</v>
      </c>
      <c r="L200" s="111">
        <f>IF(OR(E200=""),"",VLOOKUP(E200,[1]Arbejdstider!$B$3:$AE$78,10,))</f>
        <v>0</v>
      </c>
      <c r="M200" s="111">
        <f>IF(OR(E200=""),"",VLOOKUP(E200,[1]Arbejdstider!$B$4:$AE$78,11,))</f>
        <v>0</v>
      </c>
      <c r="N200" s="109">
        <f>IF(OR(E200=""),"",VLOOKUP(E200,[1]Arbejdstider!$B$4:$AE$78,14,))</f>
        <v>0</v>
      </c>
      <c r="O200" s="109">
        <f>IF(OR(E200=""),"",VLOOKUP(E200,[1]Arbejdstider!$B$4:$AE$78,15,))</f>
        <v>0</v>
      </c>
      <c r="P200" s="109">
        <f>IF(OR(E200=""),"",VLOOKUP(E200,[1]Arbejdstider!$B$4:$AE$78,12,))</f>
        <v>0</v>
      </c>
      <c r="Q200" s="109">
        <f>IF(OR(E200=""),"",VLOOKUP(E200,[1]Arbejdstider!$B$4:$AE$78,13,))</f>
        <v>0</v>
      </c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>
        <f>IF(OR(E200=""),"",VLOOKUP(E200,[1]Arbejdstider!$B$4:$AE$78,16,))</f>
        <v>0</v>
      </c>
      <c r="AC200" s="112">
        <f>IF(OR(E200=""),"",VLOOKUP(E200,[1]Arbejdstider!$B$4:$AE$78,17,))</f>
        <v>0</v>
      </c>
      <c r="AD200" s="112">
        <f>IF(OR(E200=""),"",VLOOKUP(E200,[1]Arbejdstider!$B$4:$AE$78,18,))</f>
        <v>0</v>
      </c>
      <c r="AE200" s="112">
        <f>IF(OR(E200=""),"",VLOOKUP(E200,[1]Arbejdstider!$B$4:$AE$78,19,))</f>
        <v>0</v>
      </c>
      <c r="AF200" s="113">
        <f>IF(OR(E200=""),"",VLOOKUP(E200,[1]Arbejdstider!$B$4:$AE$78,20,))</f>
        <v>1</v>
      </c>
      <c r="AG200" s="109">
        <f>IF(OR(E200=""),"",VLOOKUP(E200,[1]Arbejdstider!$B$4:$AE$78,21,))</f>
        <v>1</v>
      </c>
      <c r="AH200" s="109">
        <f>IF(OR(E200=""),"",VLOOKUP(E200,[1]Arbejdstider!$B$4:$AE$78,22,))</f>
        <v>0</v>
      </c>
      <c r="AI200" s="109">
        <f>IF(OR(E200=""),"",VLOOKUP(E200,[1]Arbejdstider!$B$4:$AE$78,23,))</f>
        <v>0</v>
      </c>
      <c r="AJ200" s="114">
        <f>IF(OR(E200=""),"",VLOOKUP(E200,[1]Arbejdstider!$B$4:$AE$78,20,))</f>
        <v>1</v>
      </c>
      <c r="AK200" s="110">
        <f>IF(OR(E200=""),"",VLOOKUP(E200,[1]Arbejdstider!$B$4:$AE$78,21,))</f>
        <v>1</v>
      </c>
      <c r="AL200" s="115"/>
      <c r="AM200" s="115"/>
      <c r="AN200" s="115"/>
      <c r="AO200" s="115"/>
      <c r="AP200" s="115"/>
      <c r="AQ200" s="115"/>
      <c r="AR200" s="116"/>
      <c r="AS200" s="117"/>
      <c r="AT200" s="118">
        <f>IF(OR(E200=""),"",VLOOKUP(E200,[1]Arbejdstider!$B$4:$AE$78,24,))</f>
        <v>0</v>
      </c>
      <c r="AU200" s="113">
        <f>IF(OR(E200=""),"",VLOOKUP(E200,[1]Arbejdstider!$B$4:$AE$78,22,))</f>
        <v>0</v>
      </c>
      <c r="AV200" s="113">
        <f>IF(OR(E200=""),"",VLOOKUP(E200,[1]Arbejdstider!$B$4:$AE$78,23,))</f>
        <v>0</v>
      </c>
      <c r="AW200" s="119">
        <f t="shared" si="52"/>
        <v>0</v>
      </c>
      <c r="AX200" s="120">
        <f>IF(OR($F200="",$G200=""),0,((IF($G200-MAX($F200,([1]Arbejdstider!$C$84/24))+($G200&lt;$F200)&lt;0,0,$G200-MAX($F200,([1]Arbejdstider!$C$84/24))+($G200&lt;$F200)))*24)-((IF(($G200-MAX($F200,([1]Arbejdstider!$D$84/24))+($G200&lt;$F200))&lt;0,0,($G200-MAX($F200,([1]Arbejdstider!$D$84/24))+($G200&lt;$F200)))))*24)</f>
        <v>0</v>
      </c>
      <c r="AY200" s="122">
        <f>IF(OR($F200="",$G200=""),0,((IF($G200-MAX($F200,([1]Arbejdstider!$C$85/24))+($G200&lt;$F200)&lt;0,0,$G200-MAX($F200,([1]Arbejdstider!$C$85/24))+($G200&lt;$F200)))*24)-((IF(($G200-MAX($F200,([1]Arbejdstider!$D$85/24))+($G200&lt;$F200))&lt;0,0,($G200-MAX($F200,([1]Arbejdstider!$D$85/24))+($G200&lt;$F200)))))*24)-IF(OR($AR200="",$AS200=""),0,((IF($AS200-MAX($AR200,([1]Arbejdstider!$C$85/24))+($AS200&lt;$AR200)&lt;0,0,$AS200-MAX($AR200,([1]Arbejdstider!$C$85/24))+($AS200&lt;$AR200)))*24)-((IF(($AS200-MAX($AR200,([1]Arbejdstider!$D$85/24))+($AS200&lt;$AR200))&lt;0,0,($AS200-MAX($AR200,([1]Arbejdstider!$D$85/24))+($AS200&lt;$AR200)))))*24)</f>
        <v>0</v>
      </c>
      <c r="AZ200" s="122">
        <f>IFERROR(CEILING(IF(E200="","",IF(OR($F200=0,$G200=0),0,($G200&lt;=$F200)*(1-([1]Arbejdstider!$C$86/24)+([1]Arbejdstider!$D$86/24))*24+(MIN(([1]Arbejdstider!$D$86/24),$G200)-MIN(([1]Arbejdstider!$D$86/24),$F200)+MAX(([1]Arbejdstider!$C$86/24),$G200)-MAX(([1]Arbejdstider!$C$86/24),$F200))*24)-IF(OR($AR200=0,$AS200=0),0,($AS200&lt;=$AR200)*(1-([1]Arbejdstider!$C$86/24)+([1]Arbejdstider!$D$86/24))*24+(MIN(([1]Arbejdstider!$D$86/24),$AS200)-MIN(([1]Arbejdstider!$D$86/24),$AR200)+MAX(([1]Arbejdstider!$C$86/24),$AS200)-MAX(([1]Arbejdstider!$C$86/24),$AR200))*24)+IF(OR($H200=0,$I200=0),0,($I200&lt;=$H200)*(1-([1]Arbejdstider!$C$86/24)+([1]Arbejdstider!$D$86/24))*24+(MIN(([1]Arbejdstider!$D$86/24),$I200)-MIN(([1]Arbejdstider!$D$86/24),$H200)+MAX(([1]Arbejdstider!$C$86/24),$G200)-MAX(([1]Arbejdstider!$C$86/24),$H200))*24)),0.5),"")</f>
        <v>0</v>
      </c>
      <c r="BA200" s="122">
        <f t="shared" si="54"/>
        <v>0</v>
      </c>
      <c r="BB200" s="122">
        <f t="shared" si="55"/>
        <v>0</v>
      </c>
      <c r="BC200" s="122">
        <f t="shared" si="56"/>
        <v>0</v>
      </c>
      <c r="BD200" s="123"/>
      <c r="BE200" s="124"/>
      <c r="BF200" s="122">
        <f t="shared" si="53"/>
        <v>0</v>
      </c>
      <c r="BG200" s="122">
        <f t="shared" ref="BG200:BG263" si="63">IFERROR(CEILING(BP200+BQ200,0.5),"")</f>
        <v>0</v>
      </c>
      <c r="BH200" s="122">
        <f t="shared" si="57"/>
        <v>0</v>
      </c>
      <c r="BI200" s="121">
        <f t="shared" si="58"/>
        <v>0</v>
      </c>
      <c r="BJ200" s="122">
        <f t="shared" si="59"/>
        <v>0</v>
      </c>
      <c r="BK200" s="122">
        <f t="shared" si="51"/>
        <v>0</v>
      </c>
      <c r="BL200" s="121">
        <f t="shared" ref="BL200:BL263" si="64">ROUND(IF((OR(AB200="",AC200="")),0,IF((AC200&lt;AB200),((AC200-AB200)*24)+24,(AC200-AB200)*24))+IF((OR(AD200="",AE200="")),0,IF((AE200&lt;AD200),((AE200-AD200)*24)+24,(AE200-AD200)*24)),24)</f>
        <v>0</v>
      </c>
      <c r="BM200" s="121">
        <f t="shared" si="60"/>
        <v>0</v>
      </c>
      <c r="BN200" s="121"/>
      <c r="BO200" s="136"/>
      <c r="BP200" s="137">
        <f>IF(OR(F200=0,G200=0),0,IF(AND(WEEKDAY(C200,2)=5,G200&lt;F200,G200&gt;(6/24)),(G200-MAX(F200,(6/24))+(F200&gt;G200))*24-7,IF(WEEKDAY(C200,2)=6,(G200-MAX(F200,(6/24))+(F200&gt;G200))*24,IF(WEEKDAY(C200,2)=7,IF(F200&gt;G200,([1]Arbejdstider!H$87-F200)*24,IF(F200&lt;G200,(G200-F200)*24)),0))))</f>
        <v>0</v>
      </c>
      <c r="BQ200" s="126">
        <f>IF(OR(H200=0,I200=0),0,IF(AND(WEEKDAY(C200,2)=5,I200&lt;H200,I200&gt;(6/24)),(I200-MAX(H200,(6/24))+(H200&gt;I200))*24-7,IF(WEEKDAY(C200,2)=6,(I200-MAX(H200,(6/24))+(H200&gt;I200))*24,IF(WEEKDAY(C200,2)=7,IF(H200&gt;I200,([1]Arbejdstider!H$87-H200)*24,IF(H200&lt;I200,(I200-H200)*24)),""))))</f>
        <v>0</v>
      </c>
      <c r="BR200" s="137"/>
      <c r="BS200" s="137"/>
      <c r="BT200" s="138"/>
      <c r="BU200" s="128">
        <f t="shared" si="61"/>
        <v>0</v>
      </c>
      <c r="BV200" s="129" t="str">
        <f t="shared" si="62"/>
        <v>Lørdag</v>
      </c>
      <c r="CF200" s="140"/>
      <c r="CG200" s="140"/>
      <c r="CP200" s="141"/>
    </row>
    <row r="201" spans="2:94" s="139" customFormat="1" x14ac:dyDescent="0.2">
      <c r="B201" s="133"/>
      <c r="C201" s="134">
        <f t="shared" ref="C201:C264" si="65">C200+1</f>
        <v>43632</v>
      </c>
      <c r="D201" s="134" t="str">
        <f t="shared" ref="D201:D264" si="66">PROPER(TEXT(C201,"dddd"))</f>
        <v>Søndag</v>
      </c>
      <c r="E201" s="135" t="s">
        <v>46</v>
      </c>
      <c r="F201" s="109">
        <f>IF(OR(E201=""),"",VLOOKUP(E201,[1]Arbejdstider!$B$4:$AE$78,2,))</f>
        <v>0</v>
      </c>
      <c r="G201" s="109">
        <f>IF(OR(E201=""),"",VLOOKUP(E201,[1]Arbejdstider!$B$4:$AE$78,3,))</f>
        <v>0</v>
      </c>
      <c r="H201" s="109">
        <f>IF(OR(E201=""),"",VLOOKUP(E201,[1]Arbejdstider!$B$4:$AE$78,4,))</f>
        <v>0</v>
      </c>
      <c r="I201" s="109">
        <f>IF(OR(E201=""),"",VLOOKUP(E201,[1]Arbejdstider!$B$4:$AE$78,5,))</f>
        <v>0</v>
      </c>
      <c r="J201" s="110">
        <f>IF(OR(E201=""),"",VLOOKUP(E201,[1]Arbejdstider!$B$4:$AE$78,6,))</f>
        <v>0</v>
      </c>
      <c r="K201" s="110">
        <f>IF(OR(E201=""),"",VLOOKUP(E201,[1]Arbejdstider!$B$4:$AE$78,7,))</f>
        <v>0</v>
      </c>
      <c r="L201" s="111">
        <f>IF(OR(E201=""),"",VLOOKUP(E201,[1]Arbejdstider!$B$3:$AE$78,10,))</f>
        <v>0</v>
      </c>
      <c r="M201" s="111">
        <f>IF(OR(E201=""),"",VLOOKUP(E201,[1]Arbejdstider!$B$4:$AE$78,11,))</f>
        <v>0</v>
      </c>
      <c r="N201" s="109">
        <f>IF(OR(E201=""),"",VLOOKUP(E201,[1]Arbejdstider!$B$4:$AE$78,14,))</f>
        <v>0</v>
      </c>
      <c r="O201" s="109">
        <f>IF(OR(E201=""),"",VLOOKUP(E201,[1]Arbejdstider!$B$4:$AE$78,15,))</f>
        <v>0</v>
      </c>
      <c r="P201" s="109">
        <f>IF(OR(E201=""),"",VLOOKUP(E201,[1]Arbejdstider!$B$4:$AE$78,12,))</f>
        <v>0</v>
      </c>
      <c r="Q201" s="109">
        <f>IF(OR(E201=""),"",VLOOKUP(E201,[1]Arbejdstider!$B$4:$AE$78,13,))</f>
        <v>0</v>
      </c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>
        <f>IF(OR(E201=""),"",VLOOKUP(E201,[1]Arbejdstider!$B$4:$AE$78,16,))</f>
        <v>0</v>
      </c>
      <c r="AC201" s="112">
        <f>IF(OR(E201=""),"",VLOOKUP(E201,[1]Arbejdstider!$B$4:$AE$78,17,))</f>
        <v>0</v>
      </c>
      <c r="AD201" s="112">
        <f>IF(OR(E201=""),"",VLOOKUP(E201,[1]Arbejdstider!$B$4:$AE$78,18,))</f>
        <v>0</v>
      </c>
      <c r="AE201" s="112">
        <f>IF(OR(E201=""),"",VLOOKUP(E201,[1]Arbejdstider!$B$4:$AE$78,19,))</f>
        <v>0</v>
      </c>
      <c r="AF201" s="113">
        <f>IF(OR(E201=""),"",VLOOKUP(E201,[1]Arbejdstider!$B$4:$AE$78,20,))</f>
        <v>1</v>
      </c>
      <c r="AG201" s="109">
        <f>IF(OR(E201=""),"",VLOOKUP(E201,[1]Arbejdstider!$B$4:$AE$78,21,))</f>
        <v>1</v>
      </c>
      <c r="AH201" s="109">
        <f>IF(OR(E201=""),"",VLOOKUP(E201,[1]Arbejdstider!$B$4:$AE$78,22,))</f>
        <v>0</v>
      </c>
      <c r="AI201" s="109">
        <f>IF(OR(E201=""),"",VLOOKUP(E201,[1]Arbejdstider!$B$4:$AE$78,23,))</f>
        <v>0</v>
      </c>
      <c r="AJ201" s="114">
        <f>IF(OR(E201=""),"",VLOOKUP(E201,[1]Arbejdstider!$B$4:$AE$78,20,))</f>
        <v>1</v>
      </c>
      <c r="AK201" s="110">
        <f>IF(OR(E201=""),"",VLOOKUP(E201,[1]Arbejdstider!$B$4:$AE$78,21,))</f>
        <v>1</v>
      </c>
      <c r="AL201" s="115"/>
      <c r="AM201" s="115"/>
      <c r="AN201" s="115"/>
      <c r="AO201" s="115"/>
      <c r="AP201" s="115"/>
      <c r="AQ201" s="115"/>
      <c r="AR201" s="116"/>
      <c r="AS201" s="117"/>
      <c r="AT201" s="118">
        <f>IF(OR(E201=""),"",VLOOKUP(E201,[1]Arbejdstider!$B$4:$AE$78,24,))</f>
        <v>0</v>
      </c>
      <c r="AU201" s="113">
        <f>IF(OR(E201=""),"",VLOOKUP(E201,[1]Arbejdstider!$B$4:$AE$78,22,))</f>
        <v>0</v>
      </c>
      <c r="AV201" s="113">
        <f>IF(OR(E201=""),"",VLOOKUP(E201,[1]Arbejdstider!$B$4:$AE$78,23,))</f>
        <v>0</v>
      </c>
      <c r="AW201" s="119">
        <f t="shared" si="52"/>
        <v>0</v>
      </c>
      <c r="AX201" s="120">
        <f>IF(OR($F201="",$G201=""),0,((IF($G201-MAX($F201,([1]Arbejdstider!$C$84/24))+($G201&lt;$F201)&lt;0,0,$G201-MAX($F201,([1]Arbejdstider!$C$84/24))+($G201&lt;$F201)))*24)-((IF(($G201-MAX($F201,([1]Arbejdstider!$D$84/24))+($G201&lt;$F201))&lt;0,0,($G201-MAX($F201,([1]Arbejdstider!$D$84/24))+($G201&lt;$F201)))))*24)</f>
        <v>0</v>
      </c>
      <c r="AY201" s="122">
        <f>IF(OR($F201="",$G201=""),0,((IF($G201-MAX($F201,([1]Arbejdstider!$C$85/24))+($G201&lt;$F201)&lt;0,0,$G201-MAX($F201,([1]Arbejdstider!$C$85/24))+($G201&lt;$F201)))*24)-((IF(($G201-MAX($F201,([1]Arbejdstider!$D$85/24))+($G201&lt;$F201))&lt;0,0,($G201-MAX($F201,([1]Arbejdstider!$D$85/24))+($G201&lt;$F201)))))*24)-IF(OR($AR201="",$AS201=""),0,((IF($AS201-MAX($AR201,([1]Arbejdstider!$C$85/24))+($AS201&lt;$AR201)&lt;0,0,$AS201-MAX($AR201,([1]Arbejdstider!$C$85/24))+($AS201&lt;$AR201)))*24)-((IF(($AS201-MAX($AR201,([1]Arbejdstider!$D$85/24))+($AS201&lt;$AR201))&lt;0,0,($AS201-MAX($AR201,([1]Arbejdstider!$D$85/24))+($AS201&lt;$AR201)))))*24)</f>
        <v>0</v>
      </c>
      <c r="AZ201" s="122">
        <f>IFERROR(CEILING(IF(E201="","",IF(OR($F201=0,$G201=0),0,($G201&lt;=$F201)*(1-([1]Arbejdstider!$C$86/24)+([1]Arbejdstider!$D$86/24))*24+(MIN(([1]Arbejdstider!$D$86/24),$G201)-MIN(([1]Arbejdstider!$D$86/24),$F201)+MAX(([1]Arbejdstider!$C$86/24),$G201)-MAX(([1]Arbejdstider!$C$86/24),$F201))*24)-IF(OR($AR201=0,$AS201=0),0,($AS201&lt;=$AR201)*(1-([1]Arbejdstider!$C$86/24)+([1]Arbejdstider!$D$86/24))*24+(MIN(([1]Arbejdstider!$D$86/24),$AS201)-MIN(([1]Arbejdstider!$D$86/24),$AR201)+MAX(([1]Arbejdstider!$C$86/24),$AS201)-MAX(([1]Arbejdstider!$C$86/24),$AR201))*24)+IF(OR($H201=0,$I201=0),0,($I201&lt;=$H201)*(1-([1]Arbejdstider!$C$86/24)+([1]Arbejdstider!$D$86/24))*24+(MIN(([1]Arbejdstider!$D$86/24),$I201)-MIN(([1]Arbejdstider!$D$86/24),$H201)+MAX(([1]Arbejdstider!$C$86/24),$G201)-MAX(([1]Arbejdstider!$C$86/24),$H201))*24)),0.5),"")</f>
        <v>0</v>
      </c>
      <c r="BA201" s="122">
        <f t="shared" si="54"/>
        <v>0</v>
      </c>
      <c r="BB201" s="122">
        <f t="shared" si="55"/>
        <v>0</v>
      </c>
      <c r="BC201" s="122">
        <f t="shared" si="56"/>
        <v>0</v>
      </c>
      <c r="BD201" s="123"/>
      <c r="BE201" s="124"/>
      <c r="BF201" s="122">
        <f t="shared" si="53"/>
        <v>0</v>
      </c>
      <c r="BG201" s="122">
        <f t="shared" si="63"/>
        <v>0</v>
      </c>
      <c r="BH201" s="122">
        <f t="shared" si="57"/>
        <v>0</v>
      </c>
      <c r="BI201" s="121">
        <f t="shared" si="58"/>
        <v>0</v>
      </c>
      <c r="BJ201" s="122">
        <f t="shared" si="59"/>
        <v>0</v>
      </c>
      <c r="BK201" s="122">
        <f t="shared" si="51"/>
        <v>0</v>
      </c>
      <c r="BL201" s="121">
        <f t="shared" si="64"/>
        <v>0</v>
      </c>
      <c r="BM201" s="121">
        <f t="shared" si="60"/>
        <v>0</v>
      </c>
      <c r="BN201" s="121"/>
      <c r="BO201" s="136"/>
      <c r="BP201" s="137">
        <f>IF(OR(F201=0,G201=0),0,IF(AND(WEEKDAY(C201,2)=5,G201&lt;F201,G201&gt;(6/24)),(G201-MAX(F201,(6/24))+(F201&gt;G201))*24-7,IF(WEEKDAY(C201,2)=6,(G201-MAX(F201,(6/24))+(F201&gt;G201))*24,IF(WEEKDAY(C201,2)=7,IF(F201&gt;G201,([1]Arbejdstider!H$87-F201)*24,IF(F201&lt;G201,(G201-F201)*24)),0))))</f>
        <v>0</v>
      </c>
      <c r="BQ201" s="126">
        <f>IF(OR(H201=0,I201=0),0,IF(AND(WEEKDAY(C201,2)=5,I201&lt;H201,I201&gt;(6/24)),(I201-MAX(H201,(6/24))+(H201&gt;I201))*24-7,IF(WEEKDAY(C201,2)=6,(I201-MAX(H201,(6/24))+(H201&gt;I201))*24,IF(WEEKDAY(C201,2)=7,IF(H201&gt;I201,([1]Arbejdstider!H$87-H201)*24,IF(H201&lt;I201,(I201-H201)*24)),""))))</f>
        <v>0</v>
      </c>
      <c r="BR201" s="137"/>
      <c r="BS201" s="137"/>
      <c r="BT201" s="144"/>
      <c r="BU201" s="128">
        <f t="shared" si="61"/>
        <v>0</v>
      </c>
      <c r="BV201" s="129" t="str">
        <f t="shared" si="62"/>
        <v>Søndag</v>
      </c>
      <c r="CF201" s="140"/>
      <c r="CG201" s="140"/>
      <c r="CP201" s="141"/>
    </row>
    <row r="202" spans="2:94" s="139" customFormat="1" x14ac:dyDescent="0.2">
      <c r="B202" s="133"/>
      <c r="C202" s="134">
        <f t="shared" si="65"/>
        <v>43633</v>
      </c>
      <c r="D202" s="134" t="str">
        <f t="shared" si="66"/>
        <v>Mandag</v>
      </c>
      <c r="E202" s="135" t="s">
        <v>46</v>
      </c>
      <c r="F202" s="109">
        <f>IF(OR(E202=""),"",VLOOKUP(E202,[1]Arbejdstider!$B$4:$AE$78,2,))</f>
        <v>0</v>
      </c>
      <c r="G202" s="109">
        <f>IF(OR(E202=""),"",VLOOKUP(E202,[1]Arbejdstider!$B$4:$AE$78,3,))</f>
        <v>0</v>
      </c>
      <c r="H202" s="109">
        <f>IF(OR(E202=""),"",VLOOKUP(E202,[1]Arbejdstider!$B$4:$AE$78,4,))</f>
        <v>0</v>
      </c>
      <c r="I202" s="109">
        <f>IF(OR(E202=""),"",VLOOKUP(E202,[1]Arbejdstider!$B$4:$AE$78,5,))</f>
        <v>0</v>
      </c>
      <c r="J202" s="110">
        <f>IF(OR(E202=""),"",VLOOKUP(E202,[1]Arbejdstider!$B$4:$AE$78,6,))</f>
        <v>0</v>
      </c>
      <c r="K202" s="110">
        <f>IF(OR(E202=""),"",VLOOKUP(E202,[1]Arbejdstider!$B$4:$AE$78,7,))</f>
        <v>0</v>
      </c>
      <c r="L202" s="111">
        <f>IF(OR(E202=""),"",VLOOKUP(E202,[1]Arbejdstider!$B$3:$AE$78,10,))</f>
        <v>0</v>
      </c>
      <c r="M202" s="111">
        <f>IF(OR(E202=""),"",VLOOKUP(E202,[1]Arbejdstider!$B$4:$AE$78,11,))</f>
        <v>0</v>
      </c>
      <c r="N202" s="109">
        <f>IF(OR(E202=""),"",VLOOKUP(E202,[1]Arbejdstider!$B$4:$AE$78,14,))</f>
        <v>0</v>
      </c>
      <c r="O202" s="109">
        <f>IF(OR(E202=""),"",VLOOKUP(E202,[1]Arbejdstider!$B$4:$AE$78,15,))</f>
        <v>0</v>
      </c>
      <c r="P202" s="109">
        <f>IF(OR(E202=""),"",VLOOKUP(E202,[1]Arbejdstider!$B$4:$AE$78,12,))</f>
        <v>0</v>
      </c>
      <c r="Q202" s="109">
        <f>IF(OR(E202=""),"",VLOOKUP(E202,[1]Arbejdstider!$B$4:$AE$78,13,))</f>
        <v>0</v>
      </c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>
        <f>IF(OR(E202=""),"",VLOOKUP(E202,[1]Arbejdstider!$B$4:$AE$78,16,))</f>
        <v>0</v>
      </c>
      <c r="AC202" s="112">
        <f>IF(OR(E202=""),"",VLOOKUP(E202,[1]Arbejdstider!$B$4:$AE$78,17,))</f>
        <v>0</v>
      </c>
      <c r="AD202" s="112">
        <f>IF(OR(E202=""),"",VLOOKUP(E202,[1]Arbejdstider!$B$4:$AE$78,18,))</f>
        <v>0</v>
      </c>
      <c r="AE202" s="112">
        <f>IF(OR(E202=""),"",VLOOKUP(E202,[1]Arbejdstider!$B$4:$AE$78,19,))</f>
        <v>0</v>
      </c>
      <c r="AF202" s="113">
        <f>IF(OR(E202=""),"",VLOOKUP(E202,[1]Arbejdstider!$B$4:$AE$78,20,))</f>
        <v>1</v>
      </c>
      <c r="AG202" s="109">
        <f>IF(OR(E202=""),"",VLOOKUP(E202,[1]Arbejdstider!$B$4:$AE$78,21,))</f>
        <v>1</v>
      </c>
      <c r="AH202" s="109">
        <f>IF(OR(E202=""),"",VLOOKUP(E202,[1]Arbejdstider!$B$4:$AE$78,22,))</f>
        <v>0</v>
      </c>
      <c r="AI202" s="109">
        <f>IF(OR(E202=""),"",VLOOKUP(E202,[1]Arbejdstider!$B$4:$AE$78,23,))</f>
        <v>0</v>
      </c>
      <c r="AJ202" s="114">
        <f>IF(OR(E202=""),"",VLOOKUP(E202,[1]Arbejdstider!$B$4:$AE$78,20,))</f>
        <v>1</v>
      </c>
      <c r="AK202" s="110">
        <f>IF(OR(E202=""),"",VLOOKUP(E202,[1]Arbejdstider!$B$4:$AE$78,21,))</f>
        <v>1</v>
      </c>
      <c r="AL202" s="115"/>
      <c r="AM202" s="115"/>
      <c r="AN202" s="115"/>
      <c r="AO202" s="115"/>
      <c r="AP202" s="115"/>
      <c r="AQ202" s="115"/>
      <c r="AR202" s="116"/>
      <c r="AS202" s="117"/>
      <c r="AT202" s="118">
        <f>IF(OR(E202=""),"",VLOOKUP(E202,[1]Arbejdstider!$B$4:$AE$78,24,))</f>
        <v>0</v>
      </c>
      <c r="AU202" s="113">
        <f>IF(OR(E202=""),"",VLOOKUP(E202,[1]Arbejdstider!$B$4:$AE$78,22,))</f>
        <v>0</v>
      </c>
      <c r="AV202" s="113">
        <f>IF(OR(E202=""),"",VLOOKUP(E202,[1]Arbejdstider!$B$4:$AE$78,23,))</f>
        <v>0</v>
      </c>
      <c r="AW202" s="119">
        <f t="shared" si="52"/>
        <v>0</v>
      </c>
      <c r="AX202" s="120">
        <f>IF(OR($F202="",$G202=""),0,((IF($G202-MAX($F202,([1]Arbejdstider!$C$84/24))+($G202&lt;$F202)&lt;0,0,$G202-MAX($F202,([1]Arbejdstider!$C$84/24))+($G202&lt;$F202)))*24)-((IF(($G202-MAX($F202,([1]Arbejdstider!$D$84/24))+($G202&lt;$F202))&lt;0,0,($G202-MAX($F202,([1]Arbejdstider!$D$84/24))+($G202&lt;$F202)))))*24)</f>
        <v>0</v>
      </c>
      <c r="AY202" s="122">
        <f>IF(OR($F202="",$G202=""),0,((IF($G202-MAX($F202,([1]Arbejdstider!$C$85/24))+($G202&lt;$F202)&lt;0,0,$G202-MAX($F202,([1]Arbejdstider!$C$85/24))+($G202&lt;$F202)))*24)-((IF(($G202-MAX($F202,([1]Arbejdstider!$D$85/24))+($G202&lt;$F202))&lt;0,0,($G202-MAX($F202,([1]Arbejdstider!$D$85/24))+($G202&lt;$F202)))))*24)-IF(OR($AR202="",$AS202=""),0,((IF($AS202-MAX($AR202,([1]Arbejdstider!$C$85/24))+($AS202&lt;$AR202)&lt;0,0,$AS202-MAX($AR202,([1]Arbejdstider!$C$85/24))+($AS202&lt;$AR202)))*24)-((IF(($AS202-MAX($AR202,([1]Arbejdstider!$D$85/24))+($AS202&lt;$AR202))&lt;0,0,($AS202-MAX($AR202,([1]Arbejdstider!$D$85/24))+($AS202&lt;$AR202)))))*24)</f>
        <v>0</v>
      </c>
      <c r="AZ202" s="122">
        <f>IFERROR(CEILING(IF(E202="","",IF(OR($F202=0,$G202=0),0,($G202&lt;=$F202)*(1-([1]Arbejdstider!$C$86/24)+([1]Arbejdstider!$D$86/24))*24+(MIN(([1]Arbejdstider!$D$86/24),$G202)-MIN(([1]Arbejdstider!$D$86/24),$F202)+MAX(([1]Arbejdstider!$C$86/24),$G202)-MAX(([1]Arbejdstider!$C$86/24),$F202))*24)-IF(OR($AR202=0,$AS202=0),0,($AS202&lt;=$AR202)*(1-([1]Arbejdstider!$C$86/24)+([1]Arbejdstider!$D$86/24))*24+(MIN(([1]Arbejdstider!$D$86/24),$AS202)-MIN(([1]Arbejdstider!$D$86/24),$AR202)+MAX(([1]Arbejdstider!$C$86/24),$AS202)-MAX(([1]Arbejdstider!$C$86/24),$AR202))*24)+IF(OR($H202=0,$I202=0),0,($I202&lt;=$H202)*(1-([1]Arbejdstider!$C$86/24)+([1]Arbejdstider!$D$86/24))*24+(MIN(([1]Arbejdstider!$D$86/24),$I202)-MIN(([1]Arbejdstider!$D$86/24),$H202)+MAX(([1]Arbejdstider!$C$86/24),$G202)-MAX(([1]Arbejdstider!$C$86/24),$H202))*24)),0.5),"")</f>
        <v>0</v>
      </c>
      <c r="BA202" s="122">
        <f t="shared" si="54"/>
        <v>0</v>
      </c>
      <c r="BB202" s="122">
        <f t="shared" si="55"/>
        <v>0</v>
      </c>
      <c r="BC202" s="122">
        <f t="shared" si="56"/>
        <v>0</v>
      </c>
      <c r="BD202" s="123"/>
      <c r="BE202" s="124"/>
      <c r="BF202" s="122">
        <f t="shared" si="53"/>
        <v>0</v>
      </c>
      <c r="BG202" s="122">
        <f t="shared" si="63"/>
        <v>0</v>
      </c>
      <c r="BH202" s="122">
        <f t="shared" si="57"/>
        <v>0</v>
      </c>
      <c r="BI202" s="121">
        <f t="shared" si="58"/>
        <v>0</v>
      </c>
      <c r="BJ202" s="122">
        <f t="shared" si="59"/>
        <v>0</v>
      </c>
      <c r="BK202" s="122">
        <f t="shared" si="51"/>
        <v>0</v>
      </c>
      <c r="BL202" s="121">
        <f t="shared" si="64"/>
        <v>0</v>
      </c>
      <c r="BM202" s="121">
        <f t="shared" si="60"/>
        <v>0</v>
      </c>
      <c r="BN202" s="121"/>
      <c r="BO202" s="136">
        <f>SUM(AW196:AW202)</f>
        <v>1.3645833333333333</v>
      </c>
      <c r="BP202" s="137">
        <f>IF(OR(F202=0,G202=0),0,IF(AND(WEEKDAY(C202,2)=5,G202&lt;F202,G202&gt;(6/24)),(G202-MAX(F202,(6/24))+(F202&gt;G202))*24-7,IF(WEEKDAY(C202,2)=6,(G202-MAX(F202,(6/24))+(F202&gt;G202))*24,IF(WEEKDAY(C202,2)=7,IF(F202&gt;G202,([1]Arbejdstider!H$87-F202)*24,IF(F202&lt;G202,(G202-F202)*24)),0))))</f>
        <v>0</v>
      </c>
      <c r="BQ202" s="126">
        <f>IF(OR(H202=0,I202=0),0,IF(AND(WEEKDAY(C202,2)=5,I202&lt;H202,I202&gt;(6/24)),(I202-MAX(H202,(6/24))+(H202&gt;I202))*24-7,IF(WEEKDAY(C202,2)=6,(I202-MAX(H202,(6/24))+(H202&gt;I202))*24,IF(WEEKDAY(C202,2)=7,IF(H202&gt;I202,([1]Arbejdstider!H$87-H202)*24,IF(H202&lt;I202,(I202-H202)*24)),""))))</f>
        <v>0</v>
      </c>
      <c r="BR202" s="137"/>
      <c r="BS202" s="137"/>
      <c r="BT202" s="138"/>
      <c r="BU202" s="128">
        <f t="shared" si="61"/>
        <v>0</v>
      </c>
      <c r="BV202" s="129" t="str">
        <f t="shared" si="62"/>
        <v>Mandag</v>
      </c>
      <c r="CF202" s="140"/>
      <c r="CG202" s="140"/>
      <c r="CP202" s="141"/>
    </row>
    <row r="203" spans="2:94" s="139" customFormat="1" x14ac:dyDescent="0.2">
      <c r="B203" s="133">
        <f>B196+1</f>
        <v>25</v>
      </c>
      <c r="C203" s="134">
        <f t="shared" si="65"/>
        <v>43634</v>
      </c>
      <c r="D203" s="134" t="str">
        <f t="shared" si="66"/>
        <v>Tirsdag</v>
      </c>
      <c r="E203" s="135" t="s">
        <v>63</v>
      </c>
      <c r="F203" s="109">
        <f>IF(OR(E203=""),"",VLOOKUP(E203,[1]Arbejdstider!$B$4:$AE$78,2,))</f>
        <v>0.29166666666666669</v>
      </c>
      <c r="G203" s="109">
        <f>IF(OR(E203=""),"",VLOOKUP(E203,[1]Arbejdstider!$B$4:$AE$78,3,))</f>
        <v>0.63541666666666663</v>
      </c>
      <c r="H203" s="109">
        <f>IF(OR(E203=""),"",VLOOKUP(E203,[1]Arbejdstider!$B$4:$AE$78,4,))</f>
        <v>0</v>
      </c>
      <c r="I203" s="109">
        <f>IF(OR(E203=""),"",VLOOKUP(E203,[1]Arbejdstider!$B$4:$AE$78,5,))</f>
        <v>0</v>
      </c>
      <c r="J203" s="110">
        <f>IF(OR(E203=""),"",VLOOKUP(E203,[1]Arbejdstider!$B$4:$AE$78,6,))</f>
        <v>0.29166666666666669</v>
      </c>
      <c r="K203" s="110">
        <f>IF(OR(E203=""),"",VLOOKUP(E203,[1]Arbejdstider!$B$4:$AE$78,7,))</f>
        <v>0.6</v>
      </c>
      <c r="L203" s="111">
        <f>IF(OR(E203=""),"",VLOOKUP(E203,[1]Arbejdstider!$B$3:$AE$78,10,))</f>
        <v>0</v>
      </c>
      <c r="M203" s="111">
        <f>IF(OR(E203=""),"",VLOOKUP(E203,[1]Arbejdstider!$B$4:$AE$78,11,))</f>
        <v>0</v>
      </c>
      <c r="N203" s="109">
        <f>IF(OR(E203=""),"",VLOOKUP(E203,[1]Arbejdstider!$B$4:$AE$78,14,))</f>
        <v>0</v>
      </c>
      <c r="O203" s="109">
        <f>IF(OR(E203=""),"",VLOOKUP(E203,[1]Arbejdstider!$B$4:$AE$78,15,))</f>
        <v>0</v>
      </c>
      <c r="P203" s="109">
        <f>IF(OR(E203=""),"",VLOOKUP(E203,[1]Arbejdstider!$B$4:$AE$78,12,))</f>
        <v>0</v>
      </c>
      <c r="Q203" s="109">
        <f>IF(OR(E203=""),"",VLOOKUP(E203,[1]Arbejdstider!$B$4:$AE$78,13,))</f>
        <v>0</v>
      </c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>
        <f>IF(OR(E203=""),"",VLOOKUP(E203,[1]Arbejdstider!$B$4:$AE$78,16,))</f>
        <v>0</v>
      </c>
      <c r="AC203" s="112">
        <f>IF(OR(E203=""),"",VLOOKUP(E203,[1]Arbejdstider!$B$4:$AE$78,17,))</f>
        <v>0</v>
      </c>
      <c r="AD203" s="112">
        <f>IF(OR(E203=""),"",VLOOKUP(E203,[1]Arbejdstider!$B$4:$AE$78,18,))</f>
        <v>0</v>
      </c>
      <c r="AE203" s="112">
        <f>IF(OR(E203=""),"",VLOOKUP(E203,[1]Arbejdstider!$B$4:$AE$78,19,))</f>
        <v>0</v>
      </c>
      <c r="AF203" s="113">
        <f>IF(OR(E203=""),"",VLOOKUP(E203,[1]Arbejdstider!$B$4:$AE$78,20,))</f>
        <v>1</v>
      </c>
      <c r="AG203" s="109">
        <f>IF(OR(E203=""),"",VLOOKUP(E203,[1]Arbejdstider!$B$4:$AE$78,21,))</f>
        <v>1</v>
      </c>
      <c r="AH203" s="109">
        <f>IF(OR(E203=""),"",VLOOKUP(E203,[1]Arbejdstider!$B$4:$AE$78,22,))</f>
        <v>0</v>
      </c>
      <c r="AI203" s="109">
        <f>IF(OR(E203=""),"",VLOOKUP(E203,[1]Arbejdstider!$B$4:$AE$78,23,))</f>
        <v>0</v>
      </c>
      <c r="AJ203" s="114">
        <f>IF(OR(E203=""),"",VLOOKUP(E203,[1]Arbejdstider!$B$4:$AE$78,20,))</f>
        <v>1</v>
      </c>
      <c r="AK203" s="110">
        <f>IF(OR(E203=""),"",VLOOKUP(E203,[1]Arbejdstider!$B$4:$AE$78,21,))</f>
        <v>1</v>
      </c>
      <c r="AL203" s="115"/>
      <c r="AM203" s="115"/>
      <c r="AN203" s="115"/>
      <c r="AO203" s="115"/>
      <c r="AP203" s="115"/>
      <c r="AQ203" s="115"/>
      <c r="AR203" s="116"/>
      <c r="AS203" s="117"/>
      <c r="AT203" s="118">
        <f>IF(OR(E203=""),"",VLOOKUP(E203,[1]Arbejdstider!$B$4:$AE$78,24,))</f>
        <v>0</v>
      </c>
      <c r="AU203" s="113">
        <f>IF(OR(E203=""),"",VLOOKUP(E203,[1]Arbejdstider!$B$4:$AE$78,22,))</f>
        <v>0</v>
      </c>
      <c r="AV203" s="113">
        <f>IF(OR(E203=""),"",VLOOKUP(E203,[1]Arbejdstider!$B$4:$AE$78,23,))</f>
        <v>0</v>
      </c>
      <c r="AW203" s="119">
        <f t="shared" si="52"/>
        <v>0.34375</v>
      </c>
      <c r="AX203" s="120">
        <f>IF(OR($F203="",$G203=""),0,((IF($G203-MAX($F203,([1]Arbejdstider!$C$84/24))+($G203&lt;$F203)&lt;0,0,$G203-MAX($F203,([1]Arbejdstider!$C$84/24))+($G203&lt;$F203)))*24)-((IF(($G203-MAX($F203,([1]Arbejdstider!$D$84/24))+($G203&lt;$F203))&lt;0,0,($G203-MAX($F203,([1]Arbejdstider!$D$84/24))+($G203&lt;$F203)))))*24)</f>
        <v>8.2499999999999982</v>
      </c>
      <c r="AY203" s="122">
        <f>IF(OR($F203="",$G203=""),0,((IF($G203-MAX($F203,([1]Arbejdstider!$C$85/24))+($G203&lt;$F203)&lt;0,0,$G203-MAX($F203,([1]Arbejdstider!$C$85/24))+($G203&lt;$F203)))*24)-((IF(($G203-MAX($F203,([1]Arbejdstider!$D$85/24))+($G203&lt;$F203))&lt;0,0,($G203-MAX($F203,([1]Arbejdstider!$D$85/24))+($G203&lt;$F203)))))*24)-IF(OR($AR203="",$AS203=""),0,((IF($AS203-MAX($AR203,([1]Arbejdstider!$C$85/24))+($AS203&lt;$AR203)&lt;0,0,$AS203-MAX($AR203,([1]Arbejdstider!$C$85/24))+($AS203&lt;$AR203)))*24)-((IF(($AS203-MAX($AR203,([1]Arbejdstider!$D$85/24))+($AS203&lt;$AR203))&lt;0,0,($AS203-MAX($AR203,([1]Arbejdstider!$D$85/24))+($AS203&lt;$AR203)))))*24)</f>
        <v>0</v>
      </c>
      <c r="AZ203" s="122">
        <f>IFERROR(CEILING(IF(E203="","",IF(OR($F203=0,$G203=0),0,($G203&lt;=$F203)*(1-([1]Arbejdstider!$C$86/24)+([1]Arbejdstider!$D$86/24))*24+(MIN(([1]Arbejdstider!$D$86/24),$G203)-MIN(([1]Arbejdstider!$D$86/24),$F203)+MAX(([1]Arbejdstider!$C$86/24),$G203)-MAX(([1]Arbejdstider!$C$86/24),$F203))*24)-IF(OR($AR203=0,$AS203=0),0,($AS203&lt;=$AR203)*(1-([1]Arbejdstider!$C$86/24)+([1]Arbejdstider!$D$86/24))*24+(MIN(([1]Arbejdstider!$D$86/24),$AS203)-MIN(([1]Arbejdstider!$D$86/24),$AR203)+MAX(([1]Arbejdstider!$C$86/24),$AS203)-MAX(([1]Arbejdstider!$C$86/24),$AR203))*24)+IF(OR($H203=0,$I203=0),0,($I203&lt;=$H203)*(1-([1]Arbejdstider!$C$86/24)+([1]Arbejdstider!$D$86/24))*24+(MIN(([1]Arbejdstider!$D$86/24),$I203)-MIN(([1]Arbejdstider!$D$86/24),$H203)+MAX(([1]Arbejdstider!$C$86/24),$G203)-MAX(([1]Arbejdstider!$C$86/24),$H203))*24)),0.5),"")</f>
        <v>0</v>
      </c>
      <c r="BA203" s="122">
        <f t="shared" si="54"/>
        <v>0</v>
      </c>
      <c r="BB203" s="122">
        <f t="shared" si="55"/>
        <v>0</v>
      </c>
      <c r="BC203" s="122">
        <f t="shared" si="56"/>
        <v>0</v>
      </c>
      <c r="BD203" s="123"/>
      <c r="BE203" s="124"/>
      <c r="BF203" s="122">
        <f t="shared" si="53"/>
        <v>0</v>
      </c>
      <c r="BG203" s="122">
        <f t="shared" si="63"/>
        <v>0</v>
      </c>
      <c r="BH203" s="122">
        <f t="shared" si="57"/>
        <v>0</v>
      </c>
      <c r="BI203" s="121">
        <f t="shared" si="58"/>
        <v>0</v>
      </c>
      <c r="BJ203" s="122">
        <f t="shared" si="59"/>
        <v>7.3999999999999986</v>
      </c>
      <c r="BK203" s="122">
        <f t="shared" si="51"/>
        <v>0</v>
      </c>
      <c r="BL203" s="121">
        <f t="shared" si="64"/>
        <v>0</v>
      </c>
      <c r="BM203" s="121">
        <f t="shared" si="60"/>
        <v>0</v>
      </c>
      <c r="BN203" s="121"/>
      <c r="BO203" s="136"/>
      <c r="BP203" s="137">
        <f>IF(OR(F203=0,G203=0),0,IF(AND(WEEKDAY(C203,2)=5,G203&lt;F203,G203&gt;(6/24)),(G203-MAX(F203,(6/24))+(F203&gt;G203))*24-7,IF(WEEKDAY(C203,2)=6,(G203-MAX(F203,(6/24))+(F203&gt;G203))*24,IF(WEEKDAY(C203,2)=7,IF(F203&gt;G203,([1]Arbejdstider!H$87-F203)*24,IF(F203&lt;G203,(G203-F203)*24)),0))))</f>
        <v>0</v>
      </c>
      <c r="BQ203" s="126">
        <f>IF(OR(H203=0,I203=0),0,IF(AND(WEEKDAY(C203,2)=5,I203&lt;H203,I203&gt;(6/24)),(I203-MAX(H203,(6/24))+(H203&gt;I203))*24-7,IF(WEEKDAY(C203,2)=6,(I203-MAX(H203,(6/24))+(H203&gt;I203))*24,IF(WEEKDAY(C203,2)=7,IF(H203&gt;I203,([1]Arbejdstider!H$87-H203)*24,IF(H203&lt;I203,(I203-H203)*24)),""))))</f>
        <v>0</v>
      </c>
      <c r="BR203" s="137"/>
      <c r="BS203" s="137"/>
      <c r="BT203" s="138"/>
      <c r="BU203" s="128">
        <f t="shared" si="61"/>
        <v>25</v>
      </c>
      <c r="BV203" s="129" t="str">
        <f t="shared" si="62"/>
        <v>Tirsdag</v>
      </c>
      <c r="CF203" s="140"/>
      <c r="CG203" s="140"/>
      <c r="CP203" s="141"/>
    </row>
    <row r="204" spans="2:94" s="139" customFormat="1" x14ac:dyDescent="0.2">
      <c r="B204" s="133"/>
      <c r="C204" s="134">
        <f t="shared" si="65"/>
        <v>43635</v>
      </c>
      <c r="D204" s="134" t="str">
        <f t="shared" si="66"/>
        <v>Onsdag</v>
      </c>
      <c r="E204" s="135" t="s">
        <v>63</v>
      </c>
      <c r="F204" s="109">
        <f>IF(OR(E204=""),"",VLOOKUP(E204,[1]Arbejdstider!$B$4:$AE$78,2,))</f>
        <v>0.29166666666666669</v>
      </c>
      <c r="G204" s="109">
        <f>IF(OR(E204=""),"",VLOOKUP(E204,[1]Arbejdstider!$B$4:$AE$78,3,))</f>
        <v>0.63541666666666663</v>
      </c>
      <c r="H204" s="109">
        <f>IF(OR(E204=""),"",VLOOKUP(E204,[1]Arbejdstider!$B$4:$AE$78,4,))</f>
        <v>0</v>
      </c>
      <c r="I204" s="109">
        <f>IF(OR(E204=""),"",VLOOKUP(E204,[1]Arbejdstider!$B$4:$AE$78,5,))</f>
        <v>0</v>
      </c>
      <c r="J204" s="110">
        <f>IF(OR(E204=""),"",VLOOKUP(E204,[1]Arbejdstider!$B$4:$AE$78,6,))</f>
        <v>0.29166666666666669</v>
      </c>
      <c r="K204" s="110">
        <f>IF(OR(E204=""),"",VLOOKUP(E204,[1]Arbejdstider!$B$4:$AE$78,7,))</f>
        <v>0.6</v>
      </c>
      <c r="L204" s="111">
        <f>IF(OR(E204=""),"",VLOOKUP(E204,[1]Arbejdstider!$B$3:$AE$78,10,))</f>
        <v>0</v>
      </c>
      <c r="M204" s="111">
        <f>IF(OR(E204=""),"",VLOOKUP(E204,[1]Arbejdstider!$B$4:$AE$78,11,))</f>
        <v>0</v>
      </c>
      <c r="N204" s="109">
        <f>IF(OR(E204=""),"",VLOOKUP(E204,[1]Arbejdstider!$B$4:$AE$78,14,))</f>
        <v>0</v>
      </c>
      <c r="O204" s="109">
        <f>IF(OR(E204=""),"",VLOOKUP(E204,[1]Arbejdstider!$B$4:$AE$78,15,))</f>
        <v>0</v>
      </c>
      <c r="P204" s="109">
        <f>IF(OR(E204=""),"",VLOOKUP(E204,[1]Arbejdstider!$B$4:$AE$78,12,))</f>
        <v>0</v>
      </c>
      <c r="Q204" s="109">
        <f>IF(OR(E204=""),"",VLOOKUP(E204,[1]Arbejdstider!$B$4:$AE$78,13,))</f>
        <v>0</v>
      </c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>
        <f>IF(OR(E204=""),"",VLOOKUP(E204,[1]Arbejdstider!$B$4:$AE$78,16,))</f>
        <v>0</v>
      </c>
      <c r="AC204" s="112">
        <f>IF(OR(E204=""),"",VLOOKUP(E204,[1]Arbejdstider!$B$4:$AE$78,17,))</f>
        <v>0</v>
      </c>
      <c r="AD204" s="112">
        <f>IF(OR(E204=""),"",VLOOKUP(E204,[1]Arbejdstider!$B$4:$AE$78,18,))</f>
        <v>0</v>
      </c>
      <c r="AE204" s="112">
        <f>IF(OR(E204=""),"",VLOOKUP(E204,[1]Arbejdstider!$B$4:$AE$78,19,))</f>
        <v>0</v>
      </c>
      <c r="AF204" s="113">
        <f>IF(OR(E204=""),"",VLOOKUP(E204,[1]Arbejdstider!$B$4:$AE$78,20,))</f>
        <v>1</v>
      </c>
      <c r="AG204" s="109">
        <f>IF(OR(E204=""),"",VLOOKUP(E204,[1]Arbejdstider!$B$4:$AE$78,21,))</f>
        <v>1</v>
      </c>
      <c r="AH204" s="109">
        <f>IF(OR(E204=""),"",VLOOKUP(E204,[1]Arbejdstider!$B$4:$AE$78,22,))</f>
        <v>0</v>
      </c>
      <c r="AI204" s="109">
        <f>IF(OR(E204=""),"",VLOOKUP(E204,[1]Arbejdstider!$B$4:$AE$78,23,))</f>
        <v>0</v>
      </c>
      <c r="AJ204" s="114">
        <f>IF(OR(E204=""),"",VLOOKUP(E204,[1]Arbejdstider!$B$4:$AE$78,20,))</f>
        <v>1</v>
      </c>
      <c r="AK204" s="110">
        <f>IF(OR(E204=""),"",VLOOKUP(E204,[1]Arbejdstider!$B$4:$AE$78,21,))</f>
        <v>1</v>
      </c>
      <c r="AL204" s="115"/>
      <c r="AM204" s="115"/>
      <c r="AN204" s="115"/>
      <c r="AO204" s="115"/>
      <c r="AP204" s="115"/>
      <c r="AQ204" s="115"/>
      <c r="AR204" s="116"/>
      <c r="AS204" s="117"/>
      <c r="AT204" s="118">
        <f>IF(OR(E204=""),"",VLOOKUP(E204,[1]Arbejdstider!$B$4:$AE$78,24,))</f>
        <v>0</v>
      </c>
      <c r="AU204" s="113">
        <f>IF(OR(E204=""),"",VLOOKUP(E204,[1]Arbejdstider!$B$4:$AE$78,22,))</f>
        <v>0</v>
      </c>
      <c r="AV204" s="113">
        <f>IF(OR(E204=""),"",VLOOKUP(E204,[1]Arbejdstider!$B$4:$AE$78,23,))</f>
        <v>0</v>
      </c>
      <c r="AW204" s="119">
        <f t="shared" si="52"/>
        <v>0.34375</v>
      </c>
      <c r="AX204" s="120">
        <f>IF(OR($F204="",$G204=""),0,((IF($G204-MAX($F204,([1]Arbejdstider!$C$84/24))+($G204&lt;$F204)&lt;0,0,$G204-MAX($F204,([1]Arbejdstider!$C$84/24))+($G204&lt;$F204)))*24)-((IF(($G204-MAX($F204,([1]Arbejdstider!$D$84/24))+($G204&lt;$F204))&lt;0,0,($G204-MAX($F204,([1]Arbejdstider!$D$84/24))+($G204&lt;$F204)))))*24)</f>
        <v>8.2499999999999982</v>
      </c>
      <c r="AY204" s="122">
        <f>IF(OR($F204="",$G204=""),0,((IF($G204-MAX($F204,([1]Arbejdstider!$C$85/24))+($G204&lt;$F204)&lt;0,0,$G204-MAX($F204,([1]Arbejdstider!$C$85/24))+($G204&lt;$F204)))*24)-((IF(($G204-MAX($F204,([1]Arbejdstider!$D$85/24))+($G204&lt;$F204))&lt;0,0,($G204-MAX($F204,([1]Arbejdstider!$D$85/24))+($G204&lt;$F204)))))*24)-IF(OR($AR204="",$AS204=""),0,((IF($AS204-MAX($AR204,([1]Arbejdstider!$C$85/24))+($AS204&lt;$AR204)&lt;0,0,$AS204-MAX($AR204,([1]Arbejdstider!$C$85/24))+($AS204&lt;$AR204)))*24)-((IF(($AS204-MAX($AR204,([1]Arbejdstider!$D$85/24))+($AS204&lt;$AR204))&lt;0,0,($AS204-MAX($AR204,([1]Arbejdstider!$D$85/24))+($AS204&lt;$AR204)))))*24)</f>
        <v>0</v>
      </c>
      <c r="AZ204" s="122">
        <f>IFERROR(CEILING(IF(E204="","",IF(OR($F204=0,$G204=0),0,($G204&lt;=$F204)*(1-([1]Arbejdstider!$C$86/24)+([1]Arbejdstider!$D$86/24))*24+(MIN(([1]Arbejdstider!$D$86/24),$G204)-MIN(([1]Arbejdstider!$D$86/24),$F204)+MAX(([1]Arbejdstider!$C$86/24),$G204)-MAX(([1]Arbejdstider!$C$86/24),$F204))*24)-IF(OR($AR204=0,$AS204=0),0,($AS204&lt;=$AR204)*(1-([1]Arbejdstider!$C$86/24)+([1]Arbejdstider!$D$86/24))*24+(MIN(([1]Arbejdstider!$D$86/24),$AS204)-MIN(([1]Arbejdstider!$D$86/24),$AR204)+MAX(([1]Arbejdstider!$C$86/24),$AS204)-MAX(([1]Arbejdstider!$C$86/24),$AR204))*24)+IF(OR($H204=0,$I204=0),0,($I204&lt;=$H204)*(1-([1]Arbejdstider!$C$86/24)+([1]Arbejdstider!$D$86/24))*24+(MIN(([1]Arbejdstider!$D$86/24),$I204)-MIN(([1]Arbejdstider!$D$86/24),$H204)+MAX(([1]Arbejdstider!$C$86/24),$G204)-MAX(([1]Arbejdstider!$C$86/24),$H204))*24)),0.5),"")</f>
        <v>0</v>
      </c>
      <c r="BA204" s="122">
        <f t="shared" si="54"/>
        <v>0</v>
      </c>
      <c r="BB204" s="122">
        <f t="shared" si="55"/>
        <v>0</v>
      </c>
      <c r="BC204" s="122">
        <f t="shared" si="56"/>
        <v>0</v>
      </c>
      <c r="BD204" s="123"/>
      <c r="BE204" s="124"/>
      <c r="BF204" s="122">
        <f t="shared" si="53"/>
        <v>0</v>
      </c>
      <c r="BG204" s="122">
        <f t="shared" si="63"/>
        <v>0</v>
      </c>
      <c r="BH204" s="122">
        <f t="shared" si="57"/>
        <v>0</v>
      </c>
      <c r="BI204" s="121">
        <f t="shared" si="58"/>
        <v>0</v>
      </c>
      <c r="BJ204" s="122">
        <f t="shared" si="59"/>
        <v>7.3999999999999986</v>
      </c>
      <c r="BK204" s="122">
        <f t="shared" si="51"/>
        <v>0</v>
      </c>
      <c r="BL204" s="121">
        <f t="shared" si="64"/>
        <v>0</v>
      </c>
      <c r="BM204" s="121">
        <f t="shared" si="60"/>
        <v>0</v>
      </c>
      <c r="BN204" s="121"/>
      <c r="BO204" s="136"/>
      <c r="BP204" s="137">
        <f>IF(OR(F204=0,G204=0),0,IF(AND(WEEKDAY(C204,2)=5,G204&lt;F204,G204&gt;(6/24)),(G204-MAX(F204,(6/24))+(F204&gt;G204))*24-7,IF(WEEKDAY(C204,2)=6,(G204-MAX(F204,(6/24))+(F204&gt;G204))*24,IF(WEEKDAY(C204,2)=7,IF(F204&gt;G204,([1]Arbejdstider!H$87-F204)*24,IF(F204&lt;G204,(G204-F204)*24)),0))))</f>
        <v>0</v>
      </c>
      <c r="BQ204" s="126">
        <f>IF(OR(H204=0,I204=0),0,IF(AND(WEEKDAY(C204,2)=5,I204&lt;H204,I204&gt;(6/24)),(I204-MAX(H204,(6/24))+(H204&gt;I204))*24-7,IF(WEEKDAY(C204,2)=6,(I204-MAX(H204,(6/24))+(H204&gt;I204))*24,IF(WEEKDAY(C204,2)=7,IF(H204&gt;I204,([1]Arbejdstider!H$87-H204)*24,IF(H204&lt;I204,(I204-H204)*24)),""))))</f>
        <v>0</v>
      </c>
      <c r="BR204" s="137"/>
      <c r="BS204" s="137"/>
      <c r="BT204" s="138"/>
      <c r="BU204" s="128">
        <f t="shared" si="61"/>
        <v>0</v>
      </c>
      <c r="BV204" s="129" t="str">
        <f t="shared" si="62"/>
        <v>Onsdag</v>
      </c>
      <c r="CF204" s="140"/>
      <c r="CG204" s="140"/>
      <c r="CP204" s="141"/>
    </row>
    <row r="205" spans="2:94" s="139" customFormat="1" x14ac:dyDescent="0.2">
      <c r="B205" s="133"/>
      <c r="C205" s="134">
        <f t="shared" si="65"/>
        <v>43636</v>
      </c>
      <c r="D205" s="134" t="str">
        <f t="shared" si="66"/>
        <v>Torsdag</v>
      </c>
      <c r="E205" s="135" t="s">
        <v>67</v>
      </c>
      <c r="F205" s="109">
        <f>IF(OR(E205=""),"",VLOOKUP(E205,[1]Arbejdstider!$B$4:$AE$78,2,))</f>
        <v>0.29166666666666669</v>
      </c>
      <c r="G205" s="109">
        <f>IF(OR(E205=""),"",VLOOKUP(E205,[1]Arbejdstider!$B$4:$AE$78,3,))</f>
        <v>0.625</v>
      </c>
      <c r="H205" s="109">
        <f>IF(OR(E205=""),"",VLOOKUP(E205,[1]Arbejdstider!$B$4:$AE$78,4,))</f>
        <v>0.95833333333333337</v>
      </c>
      <c r="I205" s="109">
        <f>IF(OR(E205=""),"",VLOOKUP(E205,[1]Arbejdstider!$B$4:$AE$78,5,))</f>
        <v>0.30208333333333331</v>
      </c>
      <c r="J205" s="110">
        <f>IF(OR(E205=""),"",VLOOKUP(E205,[1]Arbejdstider!$B$4:$AE$78,6,))</f>
        <v>0.29166666666666669</v>
      </c>
      <c r="K205" s="110">
        <f>IF(OR(E205=""),"",VLOOKUP(E205,[1]Arbejdstider!$B$4:$AE$78,7,))</f>
        <v>0.58333333333333337</v>
      </c>
      <c r="L205" s="111">
        <f>IF(OR(E205=""),"",VLOOKUP(E205,[1]Arbejdstider!$B$3:$AE$78,10,))</f>
        <v>0</v>
      </c>
      <c r="M205" s="111">
        <f>IF(OR(E205=""),"",VLOOKUP(E205,[1]Arbejdstider!$B$4:$AE$78,11,))</f>
        <v>0</v>
      </c>
      <c r="N205" s="109">
        <f>IF(OR(E205=""),"",VLOOKUP(E205,[1]Arbejdstider!$B$4:$AE$78,14,))</f>
        <v>0</v>
      </c>
      <c r="O205" s="109">
        <f>IF(OR(E205=""),"",VLOOKUP(E205,[1]Arbejdstider!$B$4:$AE$78,15,))</f>
        <v>0</v>
      </c>
      <c r="P205" s="109">
        <f>IF(OR(E205=""),"",VLOOKUP(E205,[1]Arbejdstider!$B$4:$AE$78,12,))</f>
        <v>0</v>
      </c>
      <c r="Q205" s="109">
        <f>IF(OR(E205=""),"",VLOOKUP(E205,[1]Arbejdstider!$B$4:$AE$78,13,))</f>
        <v>0</v>
      </c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>
        <f>IF(OR(E205=""),"",VLOOKUP(E205,[1]Arbejdstider!$B$4:$AE$78,16,))</f>
        <v>0</v>
      </c>
      <c r="AC205" s="112">
        <f>IF(OR(E205=""),"",VLOOKUP(E205,[1]Arbejdstider!$B$4:$AE$78,17,))</f>
        <v>0</v>
      </c>
      <c r="AD205" s="112">
        <f>IF(OR(E205=""),"",VLOOKUP(E205,[1]Arbejdstider!$B$4:$AE$78,18,))</f>
        <v>0</v>
      </c>
      <c r="AE205" s="112">
        <f>IF(OR(E205=""),"",VLOOKUP(E205,[1]Arbejdstider!$B$4:$AE$78,19,))</f>
        <v>0</v>
      </c>
      <c r="AF205" s="113">
        <f>IF(OR(E205=""),"",VLOOKUP(E205,[1]Arbejdstider!$B$4:$AE$78,20,))</f>
        <v>1</v>
      </c>
      <c r="AG205" s="109">
        <f>IF(OR(E205=""),"",VLOOKUP(E205,[1]Arbejdstider!$B$4:$AE$78,21,))</f>
        <v>1</v>
      </c>
      <c r="AH205" s="109">
        <f>IF(OR(E205=""),"",VLOOKUP(E205,[1]Arbejdstider!$B$4:$AE$78,22,))</f>
        <v>0</v>
      </c>
      <c r="AI205" s="109">
        <f>IF(OR(E205=""),"",VLOOKUP(E205,[1]Arbejdstider!$B$4:$AE$78,23,))</f>
        <v>0</v>
      </c>
      <c r="AJ205" s="114">
        <f>IF(OR(E205=""),"",VLOOKUP(E205,[1]Arbejdstider!$B$4:$AE$78,20,))</f>
        <v>1</v>
      </c>
      <c r="AK205" s="110">
        <f>IF(OR(E205=""),"",VLOOKUP(E205,[1]Arbejdstider!$B$4:$AE$78,21,))</f>
        <v>1</v>
      </c>
      <c r="AL205" s="115"/>
      <c r="AM205" s="115"/>
      <c r="AN205" s="115"/>
      <c r="AO205" s="115"/>
      <c r="AP205" s="115"/>
      <c r="AQ205" s="115"/>
      <c r="AR205" s="116"/>
      <c r="AS205" s="117"/>
      <c r="AT205" s="118">
        <f>IF(OR(E205=""),"",VLOOKUP(E205,[1]Arbejdstider!$B$4:$AE$78,24,))</f>
        <v>0</v>
      </c>
      <c r="AU205" s="113">
        <f>IF(OR(E205=""),"",VLOOKUP(E205,[1]Arbejdstider!$B$4:$AE$78,22,))</f>
        <v>0</v>
      </c>
      <c r="AV205" s="113">
        <f>IF(OR(E205=""),"",VLOOKUP(E205,[1]Arbejdstider!$B$4:$AE$78,23,))</f>
        <v>0</v>
      </c>
      <c r="AW205" s="119">
        <f t="shared" si="52"/>
        <v>0.67708333333333337</v>
      </c>
      <c r="AX205" s="120">
        <f>IF(OR($F205="",$G205=""),0,((IF($G205-MAX($F205,([1]Arbejdstider!$C$84/24))+($G205&lt;$F205)&lt;0,0,$G205-MAX($F205,([1]Arbejdstider!$C$84/24))+($G205&lt;$F205)))*24)-((IF(($G205-MAX($F205,([1]Arbejdstider!$D$84/24))+($G205&lt;$F205))&lt;0,0,($G205-MAX($F205,([1]Arbejdstider!$D$84/24))+($G205&lt;$F205)))))*24)</f>
        <v>8</v>
      </c>
      <c r="AY205" s="122">
        <f>IF(OR($F205="",$G205=""),0,((IF($G205-MAX($F205,([1]Arbejdstider!$C$85/24))+($G205&lt;$F205)&lt;0,0,$G205-MAX($F205,([1]Arbejdstider!$C$85/24))+($G205&lt;$F205)))*24)-((IF(($G205-MAX($F205,([1]Arbejdstider!$D$85/24))+($G205&lt;$F205))&lt;0,0,($G205-MAX($F205,([1]Arbejdstider!$D$85/24))+($G205&lt;$F205)))))*24)-IF(OR($AR205="",$AS205=""),0,((IF($AS205-MAX($AR205,([1]Arbejdstider!$C$85/24))+($AS205&lt;$AR205)&lt;0,0,$AS205-MAX($AR205,([1]Arbejdstider!$C$85/24))+($AS205&lt;$AR205)))*24)-((IF(($AS205-MAX($AR205,([1]Arbejdstider!$D$85/24))+($AS205&lt;$AR205))&lt;0,0,($AS205-MAX($AR205,([1]Arbejdstider!$D$85/24))+($AS205&lt;$AR205)))))*24)</f>
        <v>0</v>
      </c>
      <c r="AZ205" s="122">
        <f>IFERROR(CEILING(IF(E205="","",IF(OR($F205=0,$G205=0),0,($G205&lt;=$F205)*(1-([1]Arbejdstider!$C$86/24)+([1]Arbejdstider!$D$86/24))*24+(MIN(([1]Arbejdstider!$D$86/24),$G205)-MIN(([1]Arbejdstider!$D$86/24),$F205)+MAX(([1]Arbejdstider!$C$86/24),$G205)-MAX(([1]Arbejdstider!$C$86/24),$F205))*24)-IF(OR($AR205=0,$AS205=0),0,($AS205&lt;=$AR205)*(1-([1]Arbejdstider!$C$86/24)+([1]Arbejdstider!$D$86/24))*24+(MIN(([1]Arbejdstider!$D$86/24),$AS205)-MIN(([1]Arbejdstider!$D$86/24),$AR205)+MAX(([1]Arbejdstider!$C$86/24),$AS205)-MAX(([1]Arbejdstider!$C$86/24),$AR205))*24)+IF(OR($H205=0,$I205=0),0,($I205&lt;=$H205)*(1-([1]Arbejdstider!$C$86/24)+([1]Arbejdstider!$D$86/24))*24+(MIN(([1]Arbejdstider!$D$86/24),$I205)-MIN(([1]Arbejdstider!$D$86/24),$H205)+MAX(([1]Arbejdstider!$C$86/24),$G205)-MAX(([1]Arbejdstider!$C$86/24),$H205))*24)),0.5),"")</f>
        <v>7</v>
      </c>
      <c r="BA205" s="122">
        <f t="shared" si="54"/>
        <v>0</v>
      </c>
      <c r="BB205" s="122">
        <f t="shared" si="55"/>
        <v>0</v>
      </c>
      <c r="BC205" s="122">
        <f t="shared" si="56"/>
        <v>0</v>
      </c>
      <c r="BD205" s="123"/>
      <c r="BE205" s="124"/>
      <c r="BF205" s="122">
        <f t="shared" si="53"/>
        <v>0</v>
      </c>
      <c r="BG205" s="122" t="str">
        <f t="shared" si="63"/>
        <v/>
      </c>
      <c r="BH205" s="122">
        <f t="shared" si="57"/>
        <v>0</v>
      </c>
      <c r="BI205" s="121">
        <f t="shared" si="58"/>
        <v>0</v>
      </c>
      <c r="BJ205" s="122">
        <f t="shared" si="59"/>
        <v>7</v>
      </c>
      <c r="BK205" s="122">
        <f t="shared" si="51"/>
        <v>0</v>
      </c>
      <c r="BL205" s="121">
        <f t="shared" si="64"/>
        <v>0</v>
      </c>
      <c r="BM205" s="121">
        <f t="shared" si="60"/>
        <v>0</v>
      </c>
      <c r="BN205" s="121"/>
      <c r="BO205" s="136"/>
      <c r="BP205" s="137">
        <f>IF(OR(F205=0,G205=0),0,IF(AND(WEEKDAY(C205,2)=5,G205&lt;F205,G205&gt;(6/24)),(G205-MAX(F205,(6/24))+(F205&gt;G205))*24-7,IF(WEEKDAY(C205,2)=6,(G205-MAX(F205,(6/24))+(F205&gt;G205))*24,IF(WEEKDAY(C205,2)=7,IF(F205&gt;G205,([1]Arbejdstider!H$87-F205)*24,IF(F205&lt;G205,(G205-F205)*24)),0))))</f>
        <v>0</v>
      </c>
      <c r="BQ205" s="126" t="str">
        <f>IF(OR(H205=0,I205=0),0,IF(AND(WEEKDAY(C205,2)=5,I205&lt;H205,I205&gt;(6/24)),(I205-MAX(H205,(6/24))+(H205&gt;I205))*24-7,IF(WEEKDAY(C205,2)=6,(I205-MAX(H205,(6/24))+(H205&gt;I205))*24,IF(WEEKDAY(C205,2)=7,IF(H205&gt;I205,([1]Arbejdstider!H$87-H205)*24,IF(H205&lt;I205,(I205-H205)*24)),""))))</f>
        <v/>
      </c>
      <c r="BR205" s="137"/>
      <c r="BS205" s="137"/>
      <c r="BT205" s="138"/>
      <c r="BU205" s="128">
        <f t="shared" si="61"/>
        <v>0</v>
      </c>
      <c r="BV205" s="129" t="str">
        <f t="shared" si="62"/>
        <v>Torsdag</v>
      </c>
      <c r="CF205" s="140"/>
      <c r="CG205" s="140"/>
      <c r="CP205" s="141"/>
    </row>
    <row r="206" spans="2:94" s="139" customFormat="1" x14ac:dyDescent="0.2">
      <c r="B206" s="133"/>
      <c r="C206" s="134">
        <f t="shared" si="65"/>
        <v>43637</v>
      </c>
      <c r="D206" s="134" t="str">
        <f t="shared" si="66"/>
        <v>Fredag</v>
      </c>
      <c r="E206" s="135" t="s">
        <v>61</v>
      </c>
      <c r="F206" s="109">
        <f>IF(OR(E206=""),"",VLOOKUP(E206,[1]Arbejdstider!$B$4:$AE$78,2,))</f>
        <v>0</v>
      </c>
      <c r="G206" s="109">
        <f>IF(OR(E206=""),"",VLOOKUP(E206,[1]Arbejdstider!$B$4:$AE$78,3,))</f>
        <v>0</v>
      </c>
      <c r="H206" s="109">
        <f>IF(OR(E206=""),"",VLOOKUP(E206,[1]Arbejdstider!$B$4:$AE$78,4,))</f>
        <v>0.95833333333333337</v>
      </c>
      <c r="I206" s="109">
        <f>IF(OR(E206=""),"",VLOOKUP(E206,[1]Arbejdstider!$B$4:$AE$78,5,))</f>
        <v>0.30208333333333331</v>
      </c>
      <c r="J206" s="110">
        <f>IF(OR(E206=""),"",VLOOKUP(E206,[1]Arbejdstider!$B$4:$AE$78,6,))</f>
        <v>0.95833333333333337</v>
      </c>
      <c r="K206" s="110">
        <f>IF(OR(E206=""),"",VLOOKUP(E206,[1]Arbejdstider!$B$4:$AE$78,7,))</f>
        <v>0.26666666666666666</v>
      </c>
      <c r="L206" s="111">
        <f>IF(OR(E206=""),"",VLOOKUP(E206,[1]Arbejdstider!$B$3:$AE$78,10,))</f>
        <v>0</v>
      </c>
      <c r="M206" s="111">
        <f>IF(OR(E206=""),"",VLOOKUP(E206,[1]Arbejdstider!$B$4:$AE$78,11,))</f>
        <v>0</v>
      </c>
      <c r="N206" s="109">
        <f>IF(OR(E206=""),"",VLOOKUP(E206,[1]Arbejdstider!$B$4:$AE$78,14,))</f>
        <v>0</v>
      </c>
      <c r="O206" s="109">
        <f>IF(OR(E206=""),"",VLOOKUP(E206,[1]Arbejdstider!$B$4:$AE$78,15,))</f>
        <v>0</v>
      </c>
      <c r="P206" s="109">
        <f>IF(OR(E206=""),"",VLOOKUP(E206,[1]Arbejdstider!$B$4:$AE$78,12,))</f>
        <v>0</v>
      </c>
      <c r="Q206" s="109">
        <f>IF(OR(E206=""),"",VLOOKUP(E206,[1]Arbejdstider!$B$4:$AE$78,13,))</f>
        <v>0</v>
      </c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>
        <f>IF(OR(E206=""),"",VLOOKUP(E206,[1]Arbejdstider!$B$4:$AE$78,16,))</f>
        <v>0</v>
      </c>
      <c r="AC206" s="112">
        <f>IF(OR(E206=""),"",VLOOKUP(E206,[1]Arbejdstider!$B$4:$AE$78,17,))</f>
        <v>0</v>
      </c>
      <c r="AD206" s="112">
        <f>IF(OR(E206=""),"",VLOOKUP(E206,[1]Arbejdstider!$B$4:$AE$78,18,))</f>
        <v>0</v>
      </c>
      <c r="AE206" s="112">
        <f>IF(OR(E206=""),"",VLOOKUP(E206,[1]Arbejdstider!$B$4:$AE$78,19,))</f>
        <v>0</v>
      </c>
      <c r="AF206" s="113">
        <f>IF(OR(E206=""),"",VLOOKUP(E206,[1]Arbejdstider!$B$4:$AE$78,20,))</f>
        <v>1</v>
      </c>
      <c r="AG206" s="109">
        <f>IF(OR(E206=""),"",VLOOKUP(E206,[1]Arbejdstider!$B$4:$AE$78,21,))</f>
        <v>1</v>
      </c>
      <c r="AH206" s="109">
        <f>IF(OR(E206=""),"",VLOOKUP(E206,[1]Arbejdstider!$B$4:$AE$78,22,))</f>
        <v>0</v>
      </c>
      <c r="AI206" s="109">
        <f>IF(OR(E206=""),"",VLOOKUP(E206,[1]Arbejdstider!$B$4:$AE$78,23,))</f>
        <v>0</v>
      </c>
      <c r="AJ206" s="114">
        <f>IF(OR(E206=""),"",VLOOKUP(E206,[1]Arbejdstider!$B$4:$AE$78,20,))</f>
        <v>1</v>
      </c>
      <c r="AK206" s="110">
        <f>IF(OR(E206=""),"",VLOOKUP(E206,[1]Arbejdstider!$B$4:$AE$78,21,))</f>
        <v>1</v>
      </c>
      <c r="AL206" s="115"/>
      <c r="AM206" s="115"/>
      <c r="AN206" s="115"/>
      <c r="AO206" s="115"/>
      <c r="AP206" s="115"/>
      <c r="AQ206" s="115"/>
      <c r="AR206" s="116"/>
      <c r="AS206" s="117"/>
      <c r="AT206" s="118">
        <f>IF(OR(E206=""),"",VLOOKUP(E206,[1]Arbejdstider!$B$4:$AE$78,24,))</f>
        <v>0</v>
      </c>
      <c r="AU206" s="113">
        <f>IF(OR(E206=""),"",VLOOKUP(E206,[1]Arbejdstider!$B$4:$AE$78,22,))</f>
        <v>0</v>
      </c>
      <c r="AV206" s="113">
        <f>IF(OR(E206=""),"",VLOOKUP(E206,[1]Arbejdstider!$B$4:$AE$78,23,))</f>
        <v>0</v>
      </c>
      <c r="AW206" s="119">
        <f t="shared" si="52"/>
        <v>0.34375</v>
      </c>
      <c r="AX206" s="120">
        <f>IF(OR($F206="",$G206=""),0,((IF($G206-MAX($F206,([1]Arbejdstider!$C$84/24))+($G206&lt;$F206)&lt;0,0,$G206-MAX($F206,([1]Arbejdstider!$C$84/24))+($G206&lt;$F206)))*24)-((IF(($G206-MAX($F206,([1]Arbejdstider!$D$84/24))+($G206&lt;$F206))&lt;0,0,($G206-MAX($F206,([1]Arbejdstider!$D$84/24))+($G206&lt;$F206)))))*24)</f>
        <v>0</v>
      </c>
      <c r="AY206" s="122">
        <f>IF(OR($F206="",$G206=""),0,((IF($G206-MAX($F206,([1]Arbejdstider!$C$85/24))+($G206&lt;$F206)&lt;0,0,$G206-MAX($F206,([1]Arbejdstider!$C$85/24))+($G206&lt;$F206)))*24)-((IF(($G206-MAX($F206,([1]Arbejdstider!$D$85/24))+($G206&lt;$F206))&lt;0,0,($G206-MAX($F206,([1]Arbejdstider!$D$85/24))+($G206&lt;$F206)))))*24)-IF(OR($AR206="",$AS206=""),0,((IF($AS206-MAX($AR206,([1]Arbejdstider!$C$85/24))+($AS206&lt;$AR206)&lt;0,0,$AS206-MAX($AR206,([1]Arbejdstider!$C$85/24))+($AS206&lt;$AR206)))*24)-((IF(($AS206-MAX($AR206,([1]Arbejdstider!$D$85/24))+($AS206&lt;$AR206))&lt;0,0,($AS206-MAX($AR206,([1]Arbejdstider!$D$85/24))+($AS206&lt;$AR206)))))*24)</f>
        <v>0</v>
      </c>
      <c r="AZ206" s="122">
        <f>IFERROR(CEILING(IF(E206="","",IF(OR($F206=0,$G206=0),0,($G206&lt;=$F206)*(1-([1]Arbejdstider!$C$86/24)+([1]Arbejdstider!$D$86/24))*24+(MIN(([1]Arbejdstider!$D$86/24),$G206)-MIN(([1]Arbejdstider!$D$86/24),$F206)+MAX(([1]Arbejdstider!$C$86/24),$G206)-MAX(([1]Arbejdstider!$C$86/24),$F206))*24)-IF(OR($AR206=0,$AS206=0),0,($AS206&lt;=$AR206)*(1-([1]Arbejdstider!$C$86/24)+([1]Arbejdstider!$D$86/24))*24+(MIN(([1]Arbejdstider!$D$86/24),$AS206)-MIN(([1]Arbejdstider!$D$86/24),$AR206)+MAX(([1]Arbejdstider!$C$86/24),$AS206)-MAX(([1]Arbejdstider!$C$86/24),$AR206))*24)+IF(OR($H206=0,$I206=0),0,($I206&lt;=$H206)*(1-([1]Arbejdstider!$C$86/24)+([1]Arbejdstider!$D$86/24))*24+(MIN(([1]Arbejdstider!$D$86/24),$I206)-MIN(([1]Arbejdstider!$D$86/24),$H206)+MAX(([1]Arbejdstider!$C$86/24),$G206)-MAX(([1]Arbejdstider!$C$86/24),$H206))*24)),0.5),"")</f>
        <v>7</v>
      </c>
      <c r="BA206" s="122">
        <f t="shared" si="54"/>
        <v>0</v>
      </c>
      <c r="BB206" s="122">
        <f t="shared" si="55"/>
        <v>0</v>
      </c>
      <c r="BC206" s="122">
        <f t="shared" si="56"/>
        <v>0</v>
      </c>
      <c r="BD206" s="123"/>
      <c r="BE206" s="124"/>
      <c r="BF206" s="122">
        <f t="shared" si="53"/>
        <v>0</v>
      </c>
      <c r="BG206" s="122">
        <f t="shared" si="63"/>
        <v>1.5</v>
      </c>
      <c r="BH206" s="122">
        <f t="shared" si="57"/>
        <v>0</v>
      </c>
      <c r="BI206" s="121">
        <f t="shared" si="58"/>
        <v>0</v>
      </c>
      <c r="BJ206" s="122">
        <f t="shared" si="59"/>
        <v>7.3999999999999986</v>
      </c>
      <c r="BK206" s="122">
        <f t="shared" si="51"/>
        <v>0</v>
      </c>
      <c r="BL206" s="121">
        <f t="shared" si="64"/>
        <v>0</v>
      </c>
      <c r="BM206" s="121">
        <f t="shared" si="60"/>
        <v>0</v>
      </c>
      <c r="BN206" s="121"/>
      <c r="BO206" s="136"/>
      <c r="BP206" s="137">
        <f>IF(OR(F206=0,G206=0),0,IF(AND(WEEKDAY(C206,2)=5,G206&lt;F206,G206&gt;(6/24)),(G206-MAX(F206,(6/24))+(F206&gt;G206))*24-7,IF(WEEKDAY(C206,2)=6,(G206-MAX(F206,(6/24))+(F206&gt;G206))*24,IF(WEEKDAY(C206,2)=7,IF(F206&gt;G206,([1]Arbejdstider!H$87-F206)*24,IF(F206&lt;G206,(G206-F206)*24)),0))))</f>
        <v>0</v>
      </c>
      <c r="BQ206" s="126">
        <f>IF(OR(H206=0,I206=0),0,IF(AND(WEEKDAY(C206,2)=5,I206&lt;H206,I206&gt;(6/24)),(I206-MAX(H206,(6/24))+(H206&gt;I206))*24-7,IF(WEEKDAY(C206,2)=6,(I206-MAX(H206,(6/24))+(H206&gt;I206))*24,IF(WEEKDAY(C206,2)=7,IF(H206&gt;I206,([1]Arbejdstider!H$87-H206)*24,IF(H206&lt;I206,(I206-H206)*24)),""))))</f>
        <v>1.25</v>
      </c>
      <c r="BR206" s="137"/>
      <c r="BS206" s="137"/>
      <c r="BT206" s="138"/>
      <c r="BU206" s="128">
        <f t="shared" si="61"/>
        <v>0</v>
      </c>
      <c r="BV206" s="129" t="str">
        <f t="shared" si="62"/>
        <v>Fredag</v>
      </c>
      <c r="CF206" s="140"/>
      <c r="CG206" s="140"/>
      <c r="CP206" s="141"/>
    </row>
    <row r="207" spans="2:94" s="139" customFormat="1" x14ac:dyDescent="0.2">
      <c r="B207" s="133"/>
      <c r="C207" s="134">
        <f t="shared" si="65"/>
        <v>43638</v>
      </c>
      <c r="D207" s="134" t="str">
        <f t="shared" si="66"/>
        <v>Lørdag</v>
      </c>
      <c r="E207" s="135" t="s">
        <v>68</v>
      </c>
      <c r="F207" s="109">
        <f>IF(OR(E207=""),"",VLOOKUP(E207,[1]Arbejdstider!$B$4:$AE$78,2,))</f>
        <v>0</v>
      </c>
      <c r="G207" s="109">
        <f>IF(OR(E207=""),"",VLOOKUP(E207,[1]Arbejdstider!$B$4:$AE$78,3,))</f>
        <v>0</v>
      </c>
      <c r="H207" s="109">
        <f>IF(OR(E207=""),"",VLOOKUP(E207,[1]Arbejdstider!$B$4:$AE$78,4,))</f>
        <v>0</v>
      </c>
      <c r="I207" s="109">
        <f>IF(OR(E207=""),"",VLOOKUP(E207,[1]Arbejdstider!$B$4:$AE$78,5,))</f>
        <v>0</v>
      </c>
      <c r="J207" s="110">
        <f>IF(OR(E207=""),"",VLOOKUP(E207,[1]Arbejdstider!$B$4:$AE$78,6,))</f>
        <v>0</v>
      </c>
      <c r="K207" s="110">
        <f>IF(OR(E207=""),"",VLOOKUP(E207,[1]Arbejdstider!$B$4:$AE$78,7,))</f>
        <v>0</v>
      </c>
      <c r="L207" s="111">
        <f>IF(OR(E207=""),"",VLOOKUP(E207,[1]Arbejdstider!$B$3:$AE$78,10,))</f>
        <v>0</v>
      </c>
      <c r="M207" s="111">
        <f>IF(OR(E207=""),"",VLOOKUP(E207,[1]Arbejdstider!$B$4:$AE$78,11,))</f>
        <v>0</v>
      </c>
      <c r="N207" s="109">
        <f>IF(OR(E207=""),"",VLOOKUP(E207,[1]Arbejdstider!$B$4:$AE$78,14,))</f>
        <v>0</v>
      </c>
      <c r="O207" s="109">
        <f>IF(OR(E207=""),"",VLOOKUP(E207,[1]Arbejdstider!$B$4:$AE$78,15,))</f>
        <v>0</v>
      </c>
      <c r="P207" s="109">
        <f>IF(OR(E207=""),"",VLOOKUP(E207,[1]Arbejdstider!$B$4:$AE$78,12,))</f>
        <v>0</v>
      </c>
      <c r="Q207" s="109">
        <f>IF(OR(E207=""),"",VLOOKUP(E207,[1]Arbejdstider!$B$4:$AE$78,13,))</f>
        <v>0</v>
      </c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>
        <f>IF(OR(E207=""),"",VLOOKUP(E207,[1]Arbejdstider!$B$4:$AE$78,16,))</f>
        <v>0</v>
      </c>
      <c r="AC207" s="112">
        <f>IF(OR(E207=""),"",VLOOKUP(E207,[1]Arbejdstider!$B$4:$AE$78,17,))</f>
        <v>0</v>
      </c>
      <c r="AD207" s="112">
        <f>IF(OR(E207=""),"",VLOOKUP(E207,[1]Arbejdstider!$B$4:$AE$78,18,))</f>
        <v>0</v>
      </c>
      <c r="AE207" s="112">
        <f>IF(OR(E207=""),"",VLOOKUP(E207,[1]Arbejdstider!$B$4:$AE$78,19,))</f>
        <v>0</v>
      </c>
      <c r="AF207" s="113">
        <f>IF(OR(E207=""),"",VLOOKUP(E207,[1]Arbejdstider!$B$4:$AE$78,20,))</f>
        <v>1</v>
      </c>
      <c r="AG207" s="109">
        <f>IF(OR(E207=""),"",VLOOKUP(E207,[1]Arbejdstider!$B$4:$AE$78,21,))</f>
        <v>1</v>
      </c>
      <c r="AH207" s="109">
        <f>IF(OR(E207=""),"",VLOOKUP(E207,[1]Arbejdstider!$B$4:$AE$78,22,))</f>
        <v>0</v>
      </c>
      <c r="AI207" s="109">
        <f>IF(OR(E207=""),"",VLOOKUP(E207,[1]Arbejdstider!$B$4:$AE$78,23,))</f>
        <v>0</v>
      </c>
      <c r="AJ207" s="114">
        <f>IF(OR(E207=""),"",VLOOKUP(E207,[1]Arbejdstider!$B$4:$AE$78,20,))</f>
        <v>1</v>
      </c>
      <c r="AK207" s="110">
        <f>IF(OR(E207=""),"",VLOOKUP(E207,[1]Arbejdstider!$B$4:$AE$78,21,))</f>
        <v>1</v>
      </c>
      <c r="AL207" s="115"/>
      <c r="AM207" s="115"/>
      <c r="AN207" s="115"/>
      <c r="AO207" s="115"/>
      <c r="AP207" s="115"/>
      <c r="AQ207" s="115"/>
      <c r="AR207" s="116"/>
      <c r="AS207" s="117"/>
      <c r="AT207" s="118">
        <f>IF(OR(E207=""),"",VLOOKUP(E207,[1]Arbejdstider!$B$4:$AE$78,24,))</f>
        <v>0</v>
      </c>
      <c r="AU207" s="113">
        <f>IF(OR(E207=""),"",VLOOKUP(E207,[1]Arbejdstider!$B$4:$AE$78,22,))</f>
        <v>0</v>
      </c>
      <c r="AV207" s="113">
        <f>IF(OR(E207=""),"",VLOOKUP(E207,[1]Arbejdstider!$B$4:$AE$78,23,))</f>
        <v>0</v>
      </c>
      <c r="AW207" s="119">
        <f t="shared" si="52"/>
        <v>0</v>
      </c>
      <c r="AX207" s="120">
        <f>IF(OR($F207="",$G207=""),0,((IF($G207-MAX($F207,([1]Arbejdstider!$C$84/24))+($G207&lt;$F207)&lt;0,0,$G207-MAX($F207,([1]Arbejdstider!$C$84/24))+($G207&lt;$F207)))*24)-((IF(($G207-MAX($F207,([1]Arbejdstider!$D$84/24))+($G207&lt;$F207))&lt;0,0,($G207-MAX($F207,([1]Arbejdstider!$D$84/24))+($G207&lt;$F207)))))*24)</f>
        <v>0</v>
      </c>
      <c r="AY207" s="122">
        <f>IF(OR($F207="",$G207=""),0,((IF($G207-MAX($F207,([1]Arbejdstider!$C$85/24))+($G207&lt;$F207)&lt;0,0,$G207-MAX($F207,([1]Arbejdstider!$C$85/24))+($G207&lt;$F207)))*24)-((IF(($G207-MAX($F207,([1]Arbejdstider!$D$85/24))+($G207&lt;$F207))&lt;0,0,($G207-MAX($F207,([1]Arbejdstider!$D$85/24))+($G207&lt;$F207)))))*24)-IF(OR($AR207="",$AS207=""),0,((IF($AS207-MAX($AR207,([1]Arbejdstider!$C$85/24))+($AS207&lt;$AR207)&lt;0,0,$AS207-MAX($AR207,([1]Arbejdstider!$C$85/24))+($AS207&lt;$AR207)))*24)-((IF(($AS207-MAX($AR207,([1]Arbejdstider!$D$85/24))+($AS207&lt;$AR207))&lt;0,0,($AS207-MAX($AR207,([1]Arbejdstider!$D$85/24))+($AS207&lt;$AR207)))))*24)</f>
        <v>0</v>
      </c>
      <c r="AZ207" s="122">
        <f>IFERROR(CEILING(IF(E207="","",IF(OR($F207=0,$G207=0),0,($G207&lt;=$F207)*(1-([1]Arbejdstider!$C$86/24)+([1]Arbejdstider!$D$86/24))*24+(MIN(([1]Arbejdstider!$D$86/24),$G207)-MIN(([1]Arbejdstider!$D$86/24),$F207)+MAX(([1]Arbejdstider!$C$86/24),$G207)-MAX(([1]Arbejdstider!$C$86/24),$F207))*24)-IF(OR($AR207=0,$AS207=0),0,($AS207&lt;=$AR207)*(1-([1]Arbejdstider!$C$86/24)+([1]Arbejdstider!$D$86/24))*24+(MIN(([1]Arbejdstider!$D$86/24),$AS207)-MIN(([1]Arbejdstider!$D$86/24),$AR207)+MAX(([1]Arbejdstider!$C$86/24),$AS207)-MAX(([1]Arbejdstider!$C$86/24),$AR207))*24)+IF(OR($H207=0,$I207=0),0,($I207&lt;=$H207)*(1-([1]Arbejdstider!$C$86/24)+([1]Arbejdstider!$D$86/24))*24+(MIN(([1]Arbejdstider!$D$86/24),$I207)-MIN(([1]Arbejdstider!$D$86/24),$H207)+MAX(([1]Arbejdstider!$C$86/24),$G207)-MAX(([1]Arbejdstider!$C$86/24),$H207))*24)),0.5),"")</f>
        <v>0</v>
      </c>
      <c r="BA207" s="122">
        <f t="shared" si="54"/>
        <v>0</v>
      </c>
      <c r="BB207" s="122">
        <f t="shared" si="55"/>
        <v>0</v>
      </c>
      <c r="BC207" s="122">
        <f t="shared" si="56"/>
        <v>0</v>
      </c>
      <c r="BD207" s="123"/>
      <c r="BE207" s="124"/>
      <c r="BF207" s="122">
        <f t="shared" si="53"/>
        <v>0</v>
      </c>
      <c r="BG207" s="122">
        <f t="shared" si="63"/>
        <v>0</v>
      </c>
      <c r="BH207" s="122">
        <f t="shared" si="57"/>
        <v>0</v>
      </c>
      <c r="BI207" s="121">
        <f t="shared" si="58"/>
        <v>0</v>
      </c>
      <c r="BJ207" s="122">
        <f t="shared" si="59"/>
        <v>0</v>
      </c>
      <c r="BK207" s="122">
        <f t="shared" si="51"/>
        <v>0</v>
      </c>
      <c r="BL207" s="121">
        <f t="shared" si="64"/>
        <v>0</v>
      </c>
      <c r="BM207" s="121">
        <f t="shared" si="60"/>
        <v>0</v>
      </c>
      <c r="BN207" s="121"/>
      <c r="BO207" s="136"/>
      <c r="BP207" s="137">
        <f>IF(OR(F207=0,G207=0),0,IF(AND(WEEKDAY(C207,2)=5,G207&lt;F207,G207&gt;(6/24)),(G207-MAX(F207,(6/24))+(F207&gt;G207))*24-7,IF(WEEKDAY(C207,2)=6,(G207-MAX(F207,(6/24))+(F207&gt;G207))*24,IF(WEEKDAY(C207,2)=7,IF(F207&gt;G207,([1]Arbejdstider!H$87-F207)*24,IF(F207&lt;G207,(G207-F207)*24)),0))))</f>
        <v>0</v>
      </c>
      <c r="BQ207" s="126">
        <f>IF(OR(H207=0,I207=0),0,IF(AND(WEEKDAY(C207,2)=5,I207&lt;H207,I207&gt;(6/24)),(I207-MAX(H207,(6/24))+(H207&gt;I207))*24-7,IF(WEEKDAY(C207,2)=6,(I207-MAX(H207,(6/24))+(H207&gt;I207))*24,IF(WEEKDAY(C207,2)=7,IF(H207&gt;I207,([1]Arbejdstider!H$87-H207)*24,IF(H207&lt;I207,(I207-H207)*24)),""))))</f>
        <v>0</v>
      </c>
      <c r="BR207" s="137"/>
      <c r="BS207" s="137"/>
      <c r="BT207" s="138"/>
      <c r="BU207" s="128">
        <f t="shared" si="61"/>
        <v>0</v>
      </c>
      <c r="BV207" s="129" t="str">
        <f t="shared" si="62"/>
        <v>Lørdag</v>
      </c>
      <c r="CF207" s="140"/>
      <c r="CG207" s="140"/>
      <c r="CP207" s="141"/>
    </row>
    <row r="208" spans="2:94" s="139" customFormat="1" x14ac:dyDescent="0.2">
      <c r="B208" s="133"/>
      <c r="C208" s="134">
        <f t="shared" si="65"/>
        <v>43639</v>
      </c>
      <c r="D208" s="134" t="str">
        <f t="shared" si="66"/>
        <v>Søndag</v>
      </c>
      <c r="E208" s="135" t="s">
        <v>52</v>
      </c>
      <c r="F208" s="109">
        <f>IF(OR(E208=""),"",VLOOKUP(E208,[1]Arbejdstider!$B$4:$AE$78,2,))</f>
        <v>0.29166666666666669</v>
      </c>
      <c r="G208" s="109">
        <f>IF(OR(E208=""),"",VLOOKUP(E208,[1]Arbejdstider!$B$4:$AE$78,3,))</f>
        <v>0.63541666666666663</v>
      </c>
      <c r="H208" s="109">
        <f>IF(OR(E208=""),"",VLOOKUP(E208,[1]Arbejdstider!$B$4:$AE$78,4,))</f>
        <v>0</v>
      </c>
      <c r="I208" s="109">
        <f>IF(OR(E208=""),"",VLOOKUP(E208,[1]Arbejdstider!$B$4:$AE$78,5,))</f>
        <v>0</v>
      </c>
      <c r="J208" s="110">
        <f>IF(OR(E208=""),"",VLOOKUP(E208,[1]Arbejdstider!$B$4:$AE$78,6,))</f>
        <v>0</v>
      </c>
      <c r="K208" s="110">
        <f>IF(OR(E208=""),"",VLOOKUP(E208,[1]Arbejdstider!$B$4:$AE$78,7,))</f>
        <v>0</v>
      </c>
      <c r="L208" s="111">
        <f>IF(OR(E208=""),"",VLOOKUP(E208,[1]Arbejdstider!$B$3:$AE$78,10,))</f>
        <v>0</v>
      </c>
      <c r="M208" s="111">
        <f>IF(OR(E208=""),"",VLOOKUP(E208,[1]Arbejdstider!$B$4:$AE$78,11,))</f>
        <v>0</v>
      </c>
      <c r="N208" s="109">
        <f>IF(OR(E208=""),"",VLOOKUP(E208,[1]Arbejdstider!$B$4:$AE$78,14,))</f>
        <v>0</v>
      </c>
      <c r="O208" s="109">
        <f>IF(OR(E208=""),"",VLOOKUP(E208,[1]Arbejdstider!$B$4:$AE$78,15,))</f>
        <v>0</v>
      </c>
      <c r="P208" s="109">
        <f>IF(OR(E208=""),"",VLOOKUP(E208,[1]Arbejdstider!$B$4:$AE$78,12,))</f>
        <v>0</v>
      </c>
      <c r="Q208" s="109">
        <f>IF(OR(E208=""),"",VLOOKUP(E208,[1]Arbejdstider!$B$4:$AE$78,13,))</f>
        <v>0</v>
      </c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>
        <f>IF(OR(E208=""),"",VLOOKUP(E208,[1]Arbejdstider!$B$4:$AE$78,16,))</f>
        <v>0</v>
      </c>
      <c r="AC208" s="112">
        <f>IF(OR(E208=""),"",VLOOKUP(E208,[1]Arbejdstider!$B$4:$AE$78,17,))</f>
        <v>0</v>
      </c>
      <c r="AD208" s="112">
        <f>IF(OR(E208=""),"",VLOOKUP(E208,[1]Arbejdstider!$B$4:$AE$78,18,))</f>
        <v>0</v>
      </c>
      <c r="AE208" s="112">
        <f>IF(OR(E208=""),"",VLOOKUP(E208,[1]Arbejdstider!$B$4:$AE$78,19,))</f>
        <v>0</v>
      </c>
      <c r="AF208" s="113">
        <f>IF(OR(E208=""),"",VLOOKUP(E208,[1]Arbejdstider!$B$4:$AE$78,20,))</f>
        <v>1</v>
      </c>
      <c r="AG208" s="109">
        <f>IF(OR(E208=""),"",VLOOKUP(E208,[1]Arbejdstider!$B$4:$AE$78,21,))</f>
        <v>0.29166666666666669</v>
      </c>
      <c r="AH208" s="109">
        <f>IF(OR(E208=""),"",VLOOKUP(E208,[1]Arbejdstider!$B$4:$AE$78,22,))</f>
        <v>0.63541666666666663</v>
      </c>
      <c r="AI208" s="109">
        <f>IF(OR(E208=""),"",VLOOKUP(E208,[1]Arbejdstider!$B$4:$AE$78,23,))</f>
        <v>1</v>
      </c>
      <c r="AJ208" s="114">
        <f>IF(OR(E208=""),"",VLOOKUP(E208,[1]Arbejdstider!$B$4:$AE$78,20,))</f>
        <v>1</v>
      </c>
      <c r="AK208" s="110">
        <f>IF(OR(E208=""),"",VLOOKUP(E208,[1]Arbejdstider!$B$4:$AE$78,21,))</f>
        <v>0.29166666666666669</v>
      </c>
      <c r="AL208" s="115"/>
      <c r="AM208" s="115"/>
      <c r="AN208" s="115"/>
      <c r="AO208" s="115"/>
      <c r="AP208" s="115"/>
      <c r="AQ208" s="115"/>
      <c r="AR208" s="116"/>
      <c r="AS208" s="117"/>
      <c r="AT208" s="118">
        <f>IF(OR(E208=""),"",VLOOKUP(E208,[1]Arbejdstider!$B$4:$AE$78,24,))</f>
        <v>0.29166666666666674</v>
      </c>
      <c r="AU208" s="113">
        <f>IF(OR(E208=""),"",VLOOKUP(E208,[1]Arbejdstider!$B$4:$AE$78,22,))</f>
        <v>0.63541666666666663</v>
      </c>
      <c r="AV208" s="113">
        <f>IF(OR(E208=""),"",VLOOKUP(E208,[1]Arbejdstider!$B$4:$AE$78,23,))</f>
        <v>1</v>
      </c>
      <c r="AW208" s="119">
        <f t="shared" si="52"/>
        <v>0.34375</v>
      </c>
      <c r="AX208" s="120">
        <f>IF(OR($F208="",$G208=""),0,((IF($G208-MAX($F208,([1]Arbejdstider!$C$84/24))+($G208&lt;$F208)&lt;0,0,$G208-MAX($F208,([1]Arbejdstider!$C$84/24))+($G208&lt;$F208)))*24)-((IF(($G208-MAX($F208,([1]Arbejdstider!$D$84/24))+($G208&lt;$F208))&lt;0,0,($G208-MAX($F208,([1]Arbejdstider!$D$84/24))+($G208&lt;$F208)))))*24)</f>
        <v>8.2499999999999982</v>
      </c>
      <c r="AY208" s="122">
        <f>IF(OR($F208="",$G208=""),0,((IF($G208-MAX($F208,([1]Arbejdstider!$C$85/24))+($G208&lt;$F208)&lt;0,0,$G208-MAX($F208,([1]Arbejdstider!$C$85/24))+($G208&lt;$F208)))*24)-((IF(($G208-MAX($F208,([1]Arbejdstider!$D$85/24))+($G208&lt;$F208))&lt;0,0,($G208-MAX($F208,([1]Arbejdstider!$D$85/24))+($G208&lt;$F208)))))*24)-IF(OR($AR208="",$AS208=""),0,((IF($AS208-MAX($AR208,([1]Arbejdstider!$C$85/24))+($AS208&lt;$AR208)&lt;0,0,$AS208-MAX($AR208,([1]Arbejdstider!$C$85/24))+($AS208&lt;$AR208)))*24)-((IF(($AS208-MAX($AR208,([1]Arbejdstider!$D$85/24))+($AS208&lt;$AR208))&lt;0,0,($AS208-MAX($AR208,([1]Arbejdstider!$D$85/24))+($AS208&lt;$AR208)))))*24)</f>
        <v>0</v>
      </c>
      <c r="AZ208" s="122">
        <f>IFERROR(CEILING(IF(E208="","",IF(OR($F208=0,$G208=0),0,($G208&lt;=$F208)*(1-([1]Arbejdstider!$C$86/24)+([1]Arbejdstider!$D$86/24))*24+(MIN(([1]Arbejdstider!$D$86/24),$G208)-MIN(([1]Arbejdstider!$D$86/24),$F208)+MAX(([1]Arbejdstider!$C$86/24),$G208)-MAX(([1]Arbejdstider!$C$86/24),$F208))*24)-IF(OR($AR208=0,$AS208=0),0,($AS208&lt;=$AR208)*(1-([1]Arbejdstider!$C$86/24)+([1]Arbejdstider!$D$86/24))*24+(MIN(([1]Arbejdstider!$D$86/24),$AS208)-MIN(([1]Arbejdstider!$D$86/24),$AR208)+MAX(([1]Arbejdstider!$C$86/24),$AS208)-MAX(([1]Arbejdstider!$C$86/24),$AR208))*24)+IF(OR($H208=0,$I208=0),0,($I208&lt;=$H208)*(1-([1]Arbejdstider!$C$86/24)+([1]Arbejdstider!$D$86/24))*24+(MIN(([1]Arbejdstider!$D$86/24),$I208)-MIN(([1]Arbejdstider!$D$86/24),$H208)+MAX(([1]Arbejdstider!$C$86/24),$G208)-MAX(([1]Arbejdstider!$C$86/24),$H208))*24)),0.5),"")</f>
        <v>0</v>
      </c>
      <c r="BA208" s="122">
        <f t="shared" si="54"/>
        <v>0</v>
      </c>
      <c r="BB208" s="122">
        <f t="shared" si="55"/>
        <v>0</v>
      </c>
      <c r="BC208" s="122">
        <f t="shared" si="56"/>
        <v>0</v>
      </c>
      <c r="BD208" s="123"/>
      <c r="BE208" s="124"/>
      <c r="BF208" s="122">
        <f t="shared" si="53"/>
        <v>0</v>
      </c>
      <c r="BG208" s="122">
        <f t="shared" si="63"/>
        <v>8.5</v>
      </c>
      <c r="BH208" s="122">
        <f t="shared" si="57"/>
        <v>0</v>
      </c>
      <c r="BI208" s="121">
        <f t="shared" si="58"/>
        <v>0</v>
      </c>
      <c r="BJ208" s="122">
        <f t="shared" si="59"/>
        <v>0</v>
      </c>
      <c r="BK208" s="122">
        <f t="shared" si="51"/>
        <v>0</v>
      </c>
      <c r="BL208" s="121">
        <f t="shared" si="64"/>
        <v>0</v>
      </c>
      <c r="BM208" s="121">
        <f t="shared" si="60"/>
        <v>0</v>
      </c>
      <c r="BN208" s="121"/>
      <c r="BO208" s="136"/>
      <c r="BP208" s="137">
        <f>IF(OR(F208=0,G208=0),0,IF(AND(WEEKDAY(C208,2)=5,G208&lt;F208,G208&gt;(6/24)),(G208-MAX(F208,(6/24))+(F208&gt;G208))*24-7,IF(WEEKDAY(C208,2)=6,(G208-MAX(F208,(6/24))+(F208&gt;G208))*24,IF(WEEKDAY(C208,2)=7,IF(F208&gt;G208,([1]Arbejdstider!H$87-F208)*24,IF(F208&lt;G208,(G208-F208)*24)),0))))</f>
        <v>8.2499999999999982</v>
      </c>
      <c r="BQ208" s="126">
        <f>IF(OR(H208=0,I208=0),0,IF(AND(WEEKDAY(C208,2)=5,I208&lt;H208,I208&gt;(6/24)),(I208-MAX(H208,(6/24))+(H208&gt;I208))*24-7,IF(WEEKDAY(C208,2)=6,(I208-MAX(H208,(6/24))+(H208&gt;I208))*24,IF(WEEKDAY(C208,2)=7,IF(H208&gt;I208,([1]Arbejdstider!H$87-H208)*24,IF(H208&lt;I208,(I208-H208)*24)),""))))</f>
        <v>0</v>
      </c>
      <c r="BR208" s="137"/>
      <c r="BS208" s="137"/>
      <c r="BT208" s="138"/>
      <c r="BU208" s="128">
        <f t="shared" si="61"/>
        <v>0</v>
      </c>
      <c r="BV208" s="129" t="str">
        <f t="shared" si="62"/>
        <v>Søndag</v>
      </c>
      <c r="CF208" s="140"/>
      <c r="CG208" s="140"/>
      <c r="CP208" s="141"/>
    </row>
    <row r="209" spans="2:94" s="139" customFormat="1" x14ac:dyDescent="0.2">
      <c r="B209" s="133"/>
      <c r="C209" s="134">
        <f t="shared" si="65"/>
        <v>43640</v>
      </c>
      <c r="D209" s="134" t="str">
        <f t="shared" si="66"/>
        <v>Mandag</v>
      </c>
      <c r="E209" s="135" t="s">
        <v>52</v>
      </c>
      <c r="F209" s="109">
        <f>IF(OR(E209=""),"",VLOOKUP(E209,[1]Arbejdstider!$B$4:$AE$78,2,))</f>
        <v>0.29166666666666669</v>
      </c>
      <c r="G209" s="109">
        <f>IF(OR(E209=""),"",VLOOKUP(E209,[1]Arbejdstider!$B$4:$AE$78,3,))</f>
        <v>0.63541666666666663</v>
      </c>
      <c r="H209" s="109">
        <f>IF(OR(E209=""),"",VLOOKUP(E209,[1]Arbejdstider!$B$4:$AE$78,4,))</f>
        <v>0</v>
      </c>
      <c r="I209" s="109">
        <f>IF(OR(E209=""),"",VLOOKUP(E209,[1]Arbejdstider!$B$4:$AE$78,5,))</f>
        <v>0</v>
      </c>
      <c r="J209" s="110">
        <f>IF(OR(E209=""),"",VLOOKUP(E209,[1]Arbejdstider!$B$4:$AE$78,6,))</f>
        <v>0</v>
      </c>
      <c r="K209" s="110">
        <f>IF(OR(E209=""),"",VLOOKUP(E209,[1]Arbejdstider!$B$4:$AE$78,7,))</f>
        <v>0</v>
      </c>
      <c r="L209" s="111">
        <f>IF(OR(E209=""),"",VLOOKUP(E209,[1]Arbejdstider!$B$3:$AE$78,10,))</f>
        <v>0</v>
      </c>
      <c r="M209" s="111">
        <f>IF(OR(E209=""),"",VLOOKUP(E209,[1]Arbejdstider!$B$4:$AE$78,11,))</f>
        <v>0</v>
      </c>
      <c r="N209" s="109">
        <f>IF(OR(E209=""),"",VLOOKUP(E209,[1]Arbejdstider!$B$4:$AE$78,14,))</f>
        <v>0</v>
      </c>
      <c r="O209" s="109">
        <f>IF(OR(E209=""),"",VLOOKUP(E209,[1]Arbejdstider!$B$4:$AE$78,15,))</f>
        <v>0</v>
      </c>
      <c r="P209" s="109">
        <f>IF(OR(E209=""),"",VLOOKUP(E209,[1]Arbejdstider!$B$4:$AE$78,12,))</f>
        <v>0</v>
      </c>
      <c r="Q209" s="109">
        <f>IF(OR(E209=""),"",VLOOKUP(E209,[1]Arbejdstider!$B$4:$AE$78,13,))</f>
        <v>0</v>
      </c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>
        <f>IF(OR(E209=""),"",VLOOKUP(E209,[1]Arbejdstider!$B$4:$AE$78,16,))</f>
        <v>0</v>
      </c>
      <c r="AC209" s="112">
        <f>IF(OR(E209=""),"",VLOOKUP(E209,[1]Arbejdstider!$B$4:$AE$78,17,))</f>
        <v>0</v>
      </c>
      <c r="AD209" s="112">
        <f>IF(OR(E209=""),"",VLOOKUP(E209,[1]Arbejdstider!$B$4:$AE$78,18,))</f>
        <v>0</v>
      </c>
      <c r="AE209" s="112">
        <f>IF(OR(E209=""),"",VLOOKUP(E209,[1]Arbejdstider!$B$4:$AE$78,19,))</f>
        <v>0</v>
      </c>
      <c r="AF209" s="113">
        <f>IF(OR(E209=""),"",VLOOKUP(E209,[1]Arbejdstider!$B$4:$AE$78,20,))</f>
        <v>1</v>
      </c>
      <c r="AG209" s="109">
        <f>IF(OR(E209=""),"",VLOOKUP(E209,[1]Arbejdstider!$B$4:$AE$78,21,))</f>
        <v>0.29166666666666669</v>
      </c>
      <c r="AH209" s="109">
        <f>IF(OR(E209=""),"",VLOOKUP(E209,[1]Arbejdstider!$B$4:$AE$78,22,))</f>
        <v>0.63541666666666663</v>
      </c>
      <c r="AI209" s="109">
        <f>IF(OR(E209=""),"",VLOOKUP(E209,[1]Arbejdstider!$B$4:$AE$78,23,))</f>
        <v>1</v>
      </c>
      <c r="AJ209" s="114">
        <f>IF(OR(E209=""),"",VLOOKUP(E209,[1]Arbejdstider!$B$4:$AE$78,20,))</f>
        <v>1</v>
      </c>
      <c r="AK209" s="110">
        <f>IF(OR(E209=""),"",VLOOKUP(E209,[1]Arbejdstider!$B$4:$AE$78,21,))</f>
        <v>0.29166666666666669</v>
      </c>
      <c r="AL209" s="115"/>
      <c r="AM209" s="115"/>
      <c r="AN209" s="115"/>
      <c r="AO209" s="115"/>
      <c r="AP209" s="115"/>
      <c r="AQ209" s="115"/>
      <c r="AR209" s="116"/>
      <c r="AS209" s="117"/>
      <c r="AT209" s="118">
        <f>IF(OR(E209=""),"",VLOOKUP(E209,[1]Arbejdstider!$B$4:$AE$78,24,))</f>
        <v>0.29166666666666674</v>
      </c>
      <c r="AU209" s="113">
        <f>IF(OR(E209=""),"",VLOOKUP(E209,[1]Arbejdstider!$B$4:$AE$78,22,))</f>
        <v>0.63541666666666663</v>
      </c>
      <c r="AV209" s="113">
        <f>IF(OR(E209=""),"",VLOOKUP(E209,[1]Arbejdstider!$B$4:$AE$78,23,))</f>
        <v>1</v>
      </c>
      <c r="AW209" s="119">
        <f t="shared" si="52"/>
        <v>0.34375</v>
      </c>
      <c r="AX209" s="120">
        <f>IF(OR($F209="",$G209=""),0,((IF($G209-MAX($F209,([1]Arbejdstider!$C$84/24))+($G209&lt;$F209)&lt;0,0,$G209-MAX($F209,([1]Arbejdstider!$C$84/24))+($G209&lt;$F209)))*24)-((IF(($G209-MAX($F209,([1]Arbejdstider!$D$84/24))+($G209&lt;$F209))&lt;0,0,($G209-MAX($F209,([1]Arbejdstider!$D$84/24))+($G209&lt;$F209)))))*24)</f>
        <v>8.2499999999999982</v>
      </c>
      <c r="AY209" s="122">
        <f>IF(OR($F209="",$G209=""),0,((IF($G209-MAX($F209,([1]Arbejdstider!$C$85/24))+($G209&lt;$F209)&lt;0,0,$G209-MAX($F209,([1]Arbejdstider!$C$85/24))+($G209&lt;$F209)))*24)-((IF(($G209-MAX($F209,([1]Arbejdstider!$D$85/24))+($G209&lt;$F209))&lt;0,0,($G209-MAX($F209,([1]Arbejdstider!$D$85/24))+($G209&lt;$F209)))))*24)-IF(OR($AR209="",$AS209=""),0,((IF($AS209-MAX($AR209,([1]Arbejdstider!$C$85/24))+($AS209&lt;$AR209)&lt;0,0,$AS209-MAX($AR209,([1]Arbejdstider!$C$85/24))+($AS209&lt;$AR209)))*24)-((IF(($AS209-MAX($AR209,([1]Arbejdstider!$D$85/24))+($AS209&lt;$AR209))&lt;0,0,($AS209-MAX($AR209,([1]Arbejdstider!$D$85/24))+($AS209&lt;$AR209)))))*24)</f>
        <v>0</v>
      </c>
      <c r="AZ209" s="122">
        <f>IFERROR(CEILING(IF(E209="","",IF(OR($F209=0,$G209=0),0,($G209&lt;=$F209)*(1-([1]Arbejdstider!$C$86/24)+([1]Arbejdstider!$D$86/24))*24+(MIN(([1]Arbejdstider!$D$86/24),$G209)-MIN(([1]Arbejdstider!$D$86/24),$F209)+MAX(([1]Arbejdstider!$C$86/24),$G209)-MAX(([1]Arbejdstider!$C$86/24),$F209))*24)-IF(OR($AR209=0,$AS209=0),0,($AS209&lt;=$AR209)*(1-([1]Arbejdstider!$C$86/24)+([1]Arbejdstider!$D$86/24))*24+(MIN(([1]Arbejdstider!$D$86/24),$AS209)-MIN(([1]Arbejdstider!$D$86/24),$AR209)+MAX(([1]Arbejdstider!$C$86/24),$AS209)-MAX(([1]Arbejdstider!$C$86/24),$AR209))*24)+IF(OR($H209=0,$I209=0),0,($I209&lt;=$H209)*(1-([1]Arbejdstider!$C$86/24)+([1]Arbejdstider!$D$86/24))*24+(MIN(([1]Arbejdstider!$D$86/24),$I209)-MIN(([1]Arbejdstider!$D$86/24),$H209)+MAX(([1]Arbejdstider!$C$86/24),$G209)-MAX(([1]Arbejdstider!$C$86/24),$H209))*24)),0.5),"")</f>
        <v>0</v>
      </c>
      <c r="BA209" s="122">
        <f t="shared" si="54"/>
        <v>0</v>
      </c>
      <c r="BB209" s="122">
        <f t="shared" si="55"/>
        <v>0</v>
      </c>
      <c r="BC209" s="122">
        <f t="shared" si="56"/>
        <v>0</v>
      </c>
      <c r="BD209" s="123"/>
      <c r="BE209" s="124"/>
      <c r="BF209" s="122">
        <f t="shared" si="53"/>
        <v>0</v>
      </c>
      <c r="BG209" s="122">
        <f t="shared" si="63"/>
        <v>0</v>
      </c>
      <c r="BH209" s="122">
        <f t="shared" si="57"/>
        <v>0</v>
      </c>
      <c r="BI209" s="121">
        <f t="shared" si="58"/>
        <v>0</v>
      </c>
      <c r="BJ209" s="122">
        <f t="shared" si="59"/>
        <v>0</v>
      </c>
      <c r="BK209" s="122">
        <f t="shared" si="51"/>
        <v>0</v>
      </c>
      <c r="BL209" s="121">
        <f t="shared" si="64"/>
        <v>0</v>
      </c>
      <c r="BM209" s="121">
        <f t="shared" si="60"/>
        <v>0</v>
      </c>
      <c r="BN209" s="121"/>
      <c r="BO209" s="136">
        <f>SUM(AW203:AW209)</f>
        <v>2.3958333333333335</v>
      </c>
      <c r="BP209" s="137">
        <f>IF(OR(F209=0,G209=0),0,IF(AND(WEEKDAY(C209,2)=5,G209&lt;F209,G209&gt;(6/24)),(G209-MAX(F209,(6/24))+(F209&gt;G209))*24-7,IF(WEEKDAY(C209,2)=6,(G209-MAX(F209,(6/24))+(F209&gt;G209))*24,IF(WEEKDAY(C209,2)=7,IF(F209&gt;G209,([1]Arbejdstider!H$87-F209)*24,IF(F209&lt;G209,(G209-F209)*24)),0))))</f>
        <v>0</v>
      </c>
      <c r="BQ209" s="126">
        <f>IF(OR(H209=0,I209=0),0,IF(AND(WEEKDAY(C209,2)=5,I209&lt;H209,I209&gt;(6/24)),(I209-MAX(H209,(6/24))+(H209&gt;I209))*24-7,IF(WEEKDAY(C209,2)=6,(I209-MAX(H209,(6/24))+(H209&gt;I209))*24,IF(WEEKDAY(C209,2)=7,IF(H209&gt;I209,([1]Arbejdstider!H$87-H209)*24,IF(H209&lt;I209,(I209-H209)*24)),""))))</f>
        <v>0</v>
      </c>
      <c r="BR209" s="137"/>
      <c r="BS209" s="137"/>
      <c r="BT209" s="138"/>
      <c r="BU209" s="128">
        <f t="shared" si="61"/>
        <v>0</v>
      </c>
      <c r="BV209" s="129" t="str">
        <f t="shared" si="62"/>
        <v>Mandag</v>
      </c>
      <c r="CF209" s="140"/>
      <c r="CG209" s="140"/>
      <c r="CP209" s="141"/>
    </row>
    <row r="210" spans="2:94" s="139" customFormat="1" x14ac:dyDescent="0.2">
      <c r="B210" s="133">
        <f>B203+1</f>
        <v>26</v>
      </c>
      <c r="C210" s="134">
        <f t="shared" si="65"/>
        <v>43641</v>
      </c>
      <c r="D210" s="134" t="str">
        <f t="shared" si="66"/>
        <v>Tirsdag</v>
      </c>
      <c r="E210" s="135" t="s">
        <v>46</v>
      </c>
      <c r="F210" s="109">
        <f>IF(OR(E210=""),"",VLOOKUP(E210,[1]Arbejdstider!$B$4:$AE$78,2,))</f>
        <v>0</v>
      </c>
      <c r="G210" s="109">
        <f>IF(OR(E210=""),"",VLOOKUP(E210,[1]Arbejdstider!$B$4:$AE$78,3,))</f>
        <v>0</v>
      </c>
      <c r="H210" s="109">
        <f>IF(OR(E210=""),"",VLOOKUP(E210,[1]Arbejdstider!$B$4:$AE$78,4,))</f>
        <v>0</v>
      </c>
      <c r="I210" s="109">
        <f>IF(OR(E210=""),"",VLOOKUP(E210,[1]Arbejdstider!$B$4:$AE$78,5,))</f>
        <v>0</v>
      </c>
      <c r="J210" s="110">
        <f>IF(OR(E210=""),"",VLOOKUP(E210,[1]Arbejdstider!$B$4:$AE$78,6,))</f>
        <v>0</v>
      </c>
      <c r="K210" s="110">
        <f>IF(OR(E210=""),"",VLOOKUP(E210,[1]Arbejdstider!$B$4:$AE$78,7,))</f>
        <v>0</v>
      </c>
      <c r="L210" s="111">
        <f>IF(OR(E210=""),"",VLOOKUP(E210,[1]Arbejdstider!$B$3:$AE$78,10,))</f>
        <v>0</v>
      </c>
      <c r="M210" s="111">
        <f>IF(OR(E210=""),"",VLOOKUP(E210,[1]Arbejdstider!$B$4:$AE$78,11,))</f>
        <v>0</v>
      </c>
      <c r="N210" s="109">
        <f>IF(OR(E210=""),"",VLOOKUP(E210,[1]Arbejdstider!$B$4:$AE$78,14,))</f>
        <v>0</v>
      </c>
      <c r="O210" s="109">
        <f>IF(OR(E210=""),"",VLOOKUP(E210,[1]Arbejdstider!$B$4:$AE$78,15,))</f>
        <v>0</v>
      </c>
      <c r="P210" s="109">
        <f>IF(OR(E210=""),"",VLOOKUP(E210,[1]Arbejdstider!$B$4:$AE$78,12,))</f>
        <v>0</v>
      </c>
      <c r="Q210" s="109">
        <f>IF(OR(E210=""),"",VLOOKUP(E210,[1]Arbejdstider!$B$4:$AE$78,13,))</f>
        <v>0</v>
      </c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>
        <f>IF(OR(E210=""),"",VLOOKUP(E210,[1]Arbejdstider!$B$4:$AE$78,16,))</f>
        <v>0</v>
      </c>
      <c r="AC210" s="112">
        <f>IF(OR(E210=""),"",VLOOKUP(E210,[1]Arbejdstider!$B$4:$AE$78,17,))</f>
        <v>0</v>
      </c>
      <c r="AD210" s="112">
        <f>IF(OR(E210=""),"",VLOOKUP(E210,[1]Arbejdstider!$B$4:$AE$78,18,))</f>
        <v>0</v>
      </c>
      <c r="AE210" s="112">
        <f>IF(OR(E210=""),"",VLOOKUP(E210,[1]Arbejdstider!$B$4:$AE$78,19,))</f>
        <v>0</v>
      </c>
      <c r="AF210" s="113">
        <f>IF(OR(E210=""),"",VLOOKUP(E210,[1]Arbejdstider!$B$4:$AE$78,20,))</f>
        <v>1</v>
      </c>
      <c r="AG210" s="109">
        <f>IF(OR(E210=""),"",VLOOKUP(E210,[1]Arbejdstider!$B$4:$AE$78,21,))</f>
        <v>1</v>
      </c>
      <c r="AH210" s="109">
        <f>IF(OR(E210=""),"",VLOOKUP(E210,[1]Arbejdstider!$B$4:$AE$78,22,))</f>
        <v>0</v>
      </c>
      <c r="AI210" s="109">
        <f>IF(OR(E210=""),"",VLOOKUP(E210,[1]Arbejdstider!$B$4:$AE$78,23,))</f>
        <v>0</v>
      </c>
      <c r="AJ210" s="114">
        <f>IF(OR(E210=""),"",VLOOKUP(E210,[1]Arbejdstider!$B$4:$AE$78,20,))</f>
        <v>1</v>
      </c>
      <c r="AK210" s="110">
        <f>IF(OR(E210=""),"",VLOOKUP(E210,[1]Arbejdstider!$B$4:$AE$78,21,))</f>
        <v>1</v>
      </c>
      <c r="AL210" s="115"/>
      <c r="AM210" s="115"/>
      <c r="AN210" s="115"/>
      <c r="AO210" s="115"/>
      <c r="AP210" s="115"/>
      <c r="AQ210" s="115"/>
      <c r="AR210" s="116"/>
      <c r="AS210" s="117"/>
      <c r="AT210" s="118">
        <f>IF(OR(E210=""),"",VLOOKUP(E210,[1]Arbejdstider!$B$4:$AE$78,24,))</f>
        <v>0</v>
      </c>
      <c r="AU210" s="113">
        <f>IF(OR(E210=""),"",VLOOKUP(E210,[1]Arbejdstider!$B$4:$AE$78,22,))</f>
        <v>0</v>
      </c>
      <c r="AV210" s="113">
        <f>IF(OR(E210=""),"",VLOOKUP(E210,[1]Arbejdstider!$B$4:$AE$78,23,))</f>
        <v>0</v>
      </c>
      <c r="AW210" s="119">
        <f t="shared" si="52"/>
        <v>0</v>
      </c>
      <c r="AX210" s="120">
        <f>IF(OR($F210="",$G210=""),0,((IF($G210-MAX($F210,([1]Arbejdstider!$C$84/24))+($G210&lt;$F210)&lt;0,0,$G210-MAX($F210,([1]Arbejdstider!$C$84/24))+($G210&lt;$F210)))*24)-((IF(($G210-MAX($F210,([1]Arbejdstider!$D$84/24))+($G210&lt;$F210))&lt;0,0,($G210-MAX($F210,([1]Arbejdstider!$D$84/24))+($G210&lt;$F210)))))*24)</f>
        <v>0</v>
      </c>
      <c r="AY210" s="122">
        <f>IF(OR($F210="",$G210=""),0,((IF($G210-MAX($F210,([1]Arbejdstider!$C$85/24))+($G210&lt;$F210)&lt;0,0,$G210-MAX($F210,([1]Arbejdstider!$C$85/24))+($G210&lt;$F210)))*24)-((IF(($G210-MAX($F210,([1]Arbejdstider!$D$85/24))+($G210&lt;$F210))&lt;0,0,($G210-MAX($F210,([1]Arbejdstider!$D$85/24))+($G210&lt;$F210)))))*24)-IF(OR($AR210="",$AS210=""),0,((IF($AS210-MAX($AR210,([1]Arbejdstider!$C$85/24))+($AS210&lt;$AR210)&lt;0,0,$AS210-MAX($AR210,([1]Arbejdstider!$C$85/24))+($AS210&lt;$AR210)))*24)-((IF(($AS210-MAX($AR210,([1]Arbejdstider!$D$85/24))+($AS210&lt;$AR210))&lt;0,0,($AS210-MAX($AR210,([1]Arbejdstider!$D$85/24))+($AS210&lt;$AR210)))))*24)</f>
        <v>0</v>
      </c>
      <c r="AZ210" s="122">
        <f>IFERROR(CEILING(IF(E210="","",IF(OR($F210=0,$G210=0),0,($G210&lt;=$F210)*(1-([1]Arbejdstider!$C$86/24)+([1]Arbejdstider!$D$86/24))*24+(MIN(([1]Arbejdstider!$D$86/24),$G210)-MIN(([1]Arbejdstider!$D$86/24),$F210)+MAX(([1]Arbejdstider!$C$86/24),$G210)-MAX(([1]Arbejdstider!$C$86/24),$F210))*24)-IF(OR($AR210=0,$AS210=0),0,($AS210&lt;=$AR210)*(1-([1]Arbejdstider!$C$86/24)+([1]Arbejdstider!$D$86/24))*24+(MIN(([1]Arbejdstider!$D$86/24),$AS210)-MIN(([1]Arbejdstider!$D$86/24),$AR210)+MAX(([1]Arbejdstider!$C$86/24),$AS210)-MAX(([1]Arbejdstider!$C$86/24),$AR210))*24)+IF(OR($H210=0,$I210=0),0,($I210&lt;=$H210)*(1-([1]Arbejdstider!$C$86/24)+([1]Arbejdstider!$D$86/24))*24+(MIN(([1]Arbejdstider!$D$86/24),$I210)-MIN(([1]Arbejdstider!$D$86/24),$H210)+MAX(([1]Arbejdstider!$C$86/24),$G210)-MAX(([1]Arbejdstider!$C$86/24),$H210))*24)),0.5),"")</f>
        <v>0</v>
      </c>
      <c r="BA210" s="122">
        <f t="shared" si="54"/>
        <v>0</v>
      </c>
      <c r="BB210" s="122">
        <f t="shared" si="55"/>
        <v>0</v>
      </c>
      <c r="BC210" s="122">
        <f t="shared" si="56"/>
        <v>0</v>
      </c>
      <c r="BD210" s="123"/>
      <c r="BE210" s="124"/>
      <c r="BF210" s="122">
        <f t="shared" si="53"/>
        <v>0</v>
      </c>
      <c r="BG210" s="122">
        <f t="shared" si="63"/>
        <v>0</v>
      </c>
      <c r="BH210" s="122">
        <f t="shared" si="57"/>
        <v>0</v>
      </c>
      <c r="BI210" s="121">
        <f t="shared" si="58"/>
        <v>0</v>
      </c>
      <c r="BJ210" s="122">
        <f t="shared" si="59"/>
        <v>0</v>
      </c>
      <c r="BK210" s="122">
        <f t="shared" si="51"/>
        <v>0</v>
      </c>
      <c r="BL210" s="121">
        <f t="shared" si="64"/>
        <v>0</v>
      </c>
      <c r="BM210" s="121">
        <f t="shared" si="60"/>
        <v>0</v>
      </c>
      <c r="BN210" s="121"/>
      <c r="BO210" s="136"/>
      <c r="BP210" s="137">
        <f>IF(OR(F210=0,G210=0),0,IF(AND(WEEKDAY(C210,2)=5,G210&lt;F210,G210&gt;(6/24)),(G210-MAX(F210,(6/24))+(F210&gt;G210))*24-7,IF(WEEKDAY(C210,2)=6,(G210-MAX(F210,(6/24))+(F210&gt;G210))*24,IF(WEEKDAY(C210,2)=7,IF(F210&gt;G210,([1]Arbejdstider!H$87-F210)*24,IF(F210&lt;G210,(G210-F210)*24)),0))))</f>
        <v>0</v>
      </c>
      <c r="BQ210" s="126">
        <f>IF(OR(H210=0,I210=0),0,IF(AND(WEEKDAY(C210,2)=5,I210&lt;H210,I210&gt;(6/24)),(I210-MAX(H210,(6/24))+(H210&gt;I210))*24-7,IF(WEEKDAY(C210,2)=6,(I210-MAX(H210,(6/24))+(H210&gt;I210))*24,IF(WEEKDAY(C210,2)=7,IF(H210&gt;I210,([1]Arbejdstider!H$87-H210)*24,IF(H210&lt;I210,(I210-H210)*24)),""))))</f>
        <v>0</v>
      </c>
      <c r="BR210" s="137"/>
      <c r="BS210" s="137"/>
      <c r="BT210" s="138"/>
      <c r="BU210" s="128">
        <f t="shared" si="61"/>
        <v>26</v>
      </c>
      <c r="BV210" s="129" t="str">
        <f t="shared" si="62"/>
        <v>Tirsdag</v>
      </c>
      <c r="CF210" s="140"/>
      <c r="CG210" s="140"/>
      <c r="CP210" s="141"/>
    </row>
    <row r="211" spans="2:94" s="139" customFormat="1" x14ac:dyDescent="0.2">
      <c r="B211" s="133"/>
      <c r="C211" s="134">
        <f t="shared" si="65"/>
        <v>43642</v>
      </c>
      <c r="D211" s="134" t="str">
        <f t="shared" si="66"/>
        <v>Onsdag</v>
      </c>
      <c r="E211" s="135" t="s">
        <v>46</v>
      </c>
      <c r="F211" s="109">
        <f>IF(OR(E211=""),"",VLOOKUP(E211,[1]Arbejdstider!$B$4:$AE$78,2,))</f>
        <v>0</v>
      </c>
      <c r="G211" s="109">
        <f>IF(OR(E211=""),"",VLOOKUP(E211,[1]Arbejdstider!$B$4:$AE$78,3,))</f>
        <v>0</v>
      </c>
      <c r="H211" s="109">
        <f>IF(OR(E211=""),"",VLOOKUP(E211,[1]Arbejdstider!$B$4:$AE$78,4,))</f>
        <v>0</v>
      </c>
      <c r="I211" s="109">
        <f>IF(OR(E211=""),"",VLOOKUP(E211,[1]Arbejdstider!$B$4:$AE$78,5,))</f>
        <v>0</v>
      </c>
      <c r="J211" s="110">
        <f>IF(OR(E211=""),"",VLOOKUP(E211,[1]Arbejdstider!$B$4:$AE$78,6,))</f>
        <v>0</v>
      </c>
      <c r="K211" s="110">
        <f>IF(OR(E211=""),"",VLOOKUP(E211,[1]Arbejdstider!$B$4:$AE$78,7,))</f>
        <v>0</v>
      </c>
      <c r="L211" s="111">
        <f>IF(OR(E211=""),"",VLOOKUP(E211,[1]Arbejdstider!$B$3:$AE$78,10,))</f>
        <v>0</v>
      </c>
      <c r="M211" s="111">
        <f>IF(OR(E211=""),"",VLOOKUP(E211,[1]Arbejdstider!$B$4:$AE$78,11,))</f>
        <v>0</v>
      </c>
      <c r="N211" s="109">
        <f>IF(OR(E211=""),"",VLOOKUP(E211,[1]Arbejdstider!$B$4:$AE$78,14,))</f>
        <v>0</v>
      </c>
      <c r="O211" s="109">
        <f>IF(OR(E211=""),"",VLOOKUP(E211,[1]Arbejdstider!$B$4:$AE$78,15,))</f>
        <v>0</v>
      </c>
      <c r="P211" s="109">
        <f>IF(OR(E211=""),"",VLOOKUP(E211,[1]Arbejdstider!$B$4:$AE$78,12,))</f>
        <v>0</v>
      </c>
      <c r="Q211" s="109">
        <f>IF(OR(E211=""),"",VLOOKUP(E211,[1]Arbejdstider!$B$4:$AE$78,13,))</f>
        <v>0</v>
      </c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>
        <f>IF(OR(E211=""),"",VLOOKUP(E211,[1]Arbejdstider!$B$4:$AE$78,16,))</f>
        <v>0</v>
      </c>
      <c r="AC211" s="112">
        <f>IF(OR(E211=""),"",VLOOKUP(E211,[1]Arbejdstider!$B$4:$AE$78,17,))</f>
        <v>0</v>
      </c>
      <c r="AD211" s="112">
        <f>IF(OR(E211=""),"",VLOOKUP(E211,[1]Arbejdstider!$B$4:$AE$78,18,))</f>
        <v>0</v>
      </c>
      <c r="AE211" s="112">
        <f>IF(OR(E211=""),"",VLOOKUP(E211,[1]Arbejdstider!$B$4:$AE$78,19,))</f>
        <v>0</v>
      </c>
      <c r="AF211" s="113">
        <f>IF(OR(E211=""),"",VLOOKUP(E211,[1]Arbejdstider!$B$4:$AE$78,20,))</f>
        <v>1</v>
      </c>
      <c r="AG211" s="109">
        <f>IF(OR(E211=""),"",VLOOKUP(E211,[1]Arbejdstider!$B$4:$AE$78,21,))</f>
        <v>1</v>
      </c>
      <c r="AH211" s="109">
        <f>IF(OR(E211=""),"",VLOOKUP(E211,[1]Arbejdstider!$B$4:$AE$78,22,))</f>
        <v>0</v>
      </c>
      <c r="AI211" s="109">
        <f>IF(OR(E211=""),"",VLOOKUP(E211,[1]Arbejdstider!$B$4:$AE$78,23,))</f>
        <v>0</v>
      </c>
      <c r="AJ211" s="114">
        <f>IF(OR(E211=""),"",VLOOKUP(E211,[1]Arbejdstider!$B$4:$AE$78,20,))</f>
        <v>1</v>
      </c>
      <c r="AK211" s="110">
        <f>IF(OR(E211=""),"",VLOOKUP(E211,[1]Arbejdstider!$B$4:$AE$78,21,))</f>
        <v>1</v>
      </c>
      <c r="AL211" s="115"/>
      <c r="AM211" s="115"/>
      <c r="AN211" s="115"/>
      <c r="AO211" s="115"/>
      <c r="AP211" s="115"/>
      <c r="AQ211" s="115"/>
      <c r="AR211" s="116"/>
      <c r="AS211" s="117"/>
      <c r="AT211" s="118">
        <f>IF(OR(E211=""),"",VLOOKUP(E211,[1]Arbejdstider!$B$4:$AE$78,24,))</f>
        <v>0</v>
      </c>
      <c r="AU211" s="113">
        <f>IF(OR(E211=""),"",VLOOKUP(E211,[1]Arbejdstider!$B$4:$AE$78,22,))</f>
        <v>0</v>
      </c>
      <c r="AV211" s="113">
        <f>IF(OR(E211=""),"",VLOOKUP(E211,[1]Arbejdstider!$B$4:$AE$78,23,))</f>
        <v>0</v>
      </c>
      <c r="AW211" s="119">
        <f t="shared" si="52"/>
        <v>0</v>
      </c>
      <c r="AX211" s="120">
        <f>IF(OR($F211="",$G211=""),0,((IF($G211-MAX($F211,([1]Arbejdstider!$C$84/24))+($G211&lt;$F211)&lt;0,0,$G211-MAX($F211,([1]Arbejdstider!$C$84/24))+($G211&lt;$F211)))*24)-((IF(($G211-MAX($F211,([1]Arbejdstider!$D$84/24))+($G211&lt;$F211))&lt;0,0,($G211-MAX($F211,([1]Arbejdstider!$D$84/24))+($G211&lt;$F211)))))*24)</f>
        <v>0</v>
      </c>
      <c r="AY211" s="122">
        <f>IF(OR($F211="",$G211=""),0,((IF($G211-MAX($F211,([1]Arbejdstider!$C$85/24))+($G211&lt;$F211)&lt;0,0,$G211-MAX($F211,([1]Arbejdstider!$C$85/24))+($G211&lt;$F211)))*24)-((IF(($G211-MAX($F211,([1]Arbejdstider!$D$85/24))+($G211&lt;$F211))&lt;0,0,($G211-MAX($F211,([1]Arbejdstider!$D$85/24))+($G211&lt;$F211)))))*24)-IF(OR($AR211="",$AS211=""),0,((IF($AS211-MAX($AR211,([1]Arbejdstider!$C$85/24))+($AS211&lt;$AR211)&lt;0,0,$AS211-MAX($AR211,([1]Arbejdstider!$C$85/24))+($AS211&lt;$AR211)))*24)-((IF(($AS211-MAX($AR211,([1]Arbejdstider!$D$85/24))+($AS211&lt;$AR211))&lt;0,0,($AS211-MAX($AR211,([1]Arbejdstider!$D$85/24))+($AS211&lt;$AR211)))))*24)</f>
        <v>0</v>
      </c>
      <c r="AZ211" s="122">
        <f>IFERROR(CEILING(IF(E211="","",IF(OR($F211=0,$G211=0),0,($G211&lt;=$F211)*(1-([1]Arbejdstider!$C$86/24)+([1]Arbejdstider!$D$86/24))*24+(MIN(([1]Arbejdstider!$D$86/24),$G211)-MIN(([1]Arbejdstider!$D$86/24),$F211)+MAX(([1]Arbejdstider!$C$86/24),$G211)-MAX(([1]Arbejdstider!$C$86/24),$F211))*24)-IF(OR($AR211=0,$AS211=0),0,($AS211&lt;=$AR211)*(1-([1]Arbejdstider!$C$86/24)+([1]Arbejdstider!$D$86/24))*24+(MIN(([1]Arbejdstider!$D$86/24),$AS211)-MIN(([1]Arbejdstider!$D$86/24),$AR211)+MAX(([1]Arbejdstider!$C$86/24),$AS211)-MAX(([1]Arbejdstider!$C$86/24),$AR211))*24)+IF(OR($H211=0,$I211=0),0,($I211&lt;=$H211)*(1-([1]Arbejdstider!$C$86/24)+([1]Arbejdstider!$D$86/24))*24+(MIN(([1]Arbejdstider!$D$86/24),$I211)-MIN(([1]Arbejdstider!$D$86/24),$H211)+MAX(([1]Arbejdstider!$C$86/24),$G211)-MAX(([1]Arbejdstider!$C$86/24),$H211))*24)),0.5),"")</f>
        <v>0</v>
      </c>
      <c r="BA211" s="122">
        <f t="shared" si="54"/>
        <v>0</v>
      </c>
      <c r="BB211" s="122">
        <f t="shared" si="55"/>
        <v>0</v>
      </c>
      <c r="BC211" s="122">
        <f t="shared" si="56"/>
        <v>0</v>
      </c>
      <c r="BD211" s="123"/>
      <c r="BE211" s="124"/>
      <c r="BF211" s="122">
        <f t="shared" si="53"/>
        <v>0</v>
      </c>
      <c r="BG211" s="122">
        <f t="shared" si="63"/>
        <v>0</v>
      </c>
      <c r="BH211" s="122">
        <f t="shared" si="57"/>
        <v>0</v>
      </c>
      <c r="BI211" s="121">
        <f t="shared" si="58"/>
        <v>0</v>
      </c>
      <c r="BJ211" s="122">
        <f t="shared" si="59"/>
        <v>0</v>
      </c>
      <c r="BK211" s="122">
        <f t="shared" si="51"/>
        <v>0</v>
      </c>
      <c r="BL211" s="121">
        <f t="shared" si="64"/>
        <v>0</v>
      </c>
      <c r="BM211" s="121">
        <f t="shared" si="60"/>
        <v>0</v>
      </c>
      <c r="BN211" s="121"/>
      <c r="BO211" s="136"/>
      <c r="BP211" s="137">
        <f>IF(OR(F211=0,G211=0),0,IF(AND(WEEKDAY(C211,2)=5,G211&lt;F211,G211&gt;(6/24)),(G211-MAX(F211,(6/24))+(F211&gt;G211))*24-7,IF(WEEKDAY(C211,2)=6,(G211-MAX(F211,(6/24))+(F211&gt;G211))*24,IF(WEEKDAY(C211,2)=7,IF(F211&gt;G211,([1]Arbejdstider!H$87-F211)*24,IF(F211&lt;G211,(G211-F211)*24)),0))))</f>
        <v>0</v>
      </c>
      <c r="BQ211" s="126">
        <f>IF(OR(H211=0,I211=0),0,IF(AND(WEEKDAY(C211,2)=5,I211&lt;H211,I211&gt;(6/24)),(I211-MAX(H211,(6/24))+(H211&gt;I211))*24-7,IF(WEEKDAY(C211,2)=6,(I211-MAX(H211,(6/24))+(H211&gt;I211))*24,IF(WEEKDAY(C211,2)=7,IF(H211&gt;I211,([1]Arbejdstider!H$87-H211)*24,IF(H211&lt;I211,(I211-H211)*24)),""))))</f>
        <v>0</v>
      </c>
      <c r="BR211" s="137"/>
      <c r="BS211" s="137"/>
      <c r="BT211" s="138"/>
      <c r="BU211" s="128">
        <f t="shared" si="61"/>
        <v>0</v>
      </c>
      <c r="BV211" s="129" t="str">
        <f t="shared" si="62"/>
        <v>Onsdag</v>
      </c>
      <c r="CF211" s="140"/>
      <c r="CG211" s="140"/>
      <c r="CP211" s="141"/>
    </row>
    <row r="212" spans="2:94" s="139" customFormat="1" x14ac:dyDescent="0.2">
      <c r="B212" s="133"/>
      <c r="C212" s="134">
        <f t="shared" si="65"/>
        <v>43643</v>
      </c>
      <c r="D212" s="134" t="str">
        <f t="shared" si="66"/>
        <v>Torsdag</v>
      </c>
      <c r="E212" s="135" t="s">
        <v>55</v>
      </c>
      <c r="F212" s="109">
        <f>IF(OR(E212=""),"",VLOOKUP(E212,[1]Arbejdstider!$B$4:$AE$78,2,))</f>
        <v>0.375</v>
      </c>
      <c r="G212" s="109">
        <f>IF(OR(E212=""),"",VLOOKUP(E212,[1]Arbejdstider!$B$4:$AE$78,3,))</f>
        <v>0.70833333333333337</v>
      </c>
      <c r="H212" s="109">
        <f>IF(OR(E212=""),"",VLOOKUP(E212,[1]Arbejdstider!$B$4:$AE$78,4,))</f>
        <v>0</v>
      </c>
      <c r="I212" s="109">
        <f>IF(OR(E212=""),"",VLOOKUP(E212,[1]Arbejdstider!$B$4:$AE$78,5,))</f>
        <v>0</v>
      </c>
      <c r="J212" s="110">
        <f>IF(OR(E212=""),"",VLOOKUP(E212,[1]Arbejdstider!$B$4:$AE$78,6,))</f>
        <v>0</v>
      </c>
      <c r="K212" s="110">
        <f>IF(OR(E212=""),"",VLOOKUP(E212,[1]Arbejdstider!$B$4:$AE$78,7,))</f>
        <v>0</v>
      </c>
      <c r="L212" s="111">
        <f>IF(OR(E212=""),"",VLOOKUP(E212,[1]Arbejdstider!$B$3:$AE$78,10,))</f>
        <v>0</v>
      </c>
      <c r="M212" s="111">
        <f>IF(OR(E212=""),"",VLOOKUP(E212,[1]Arbejdstider!$B$4:$AE$78,11,))</f>
        <v>0</v>
      </c>
      <c r="N212" s="109">
        <f>IF(OR(E212=""),"",VLOOKUP(E212,[1]Arbejdstider!$B$4:$AE$78,14,))</f>
        <v>0</v>
      </c>
      <c r="O212" s="109">
        <f>IF(OR(E212=""),"",VLOOKUP(E212,[1]Arbejdstider!$B$4:$AE$78,15,))</f>
        <v>0</v>
      </c>
      <c r="P212" s="109">
        <f>IF(OR(E212=""),"",VLOOKUP(E212,[1]Arbejdstider!$B$4:$AE$78,12,))</f>
        <v>0</v>
      </c>
      <c r="Q212" s="109">
        <f>IF(OR(E212=""),"",VLOOKUP(E212,[1]Arbejdstider!$B$4:$AE$78,13,))</f>
        <v>0</v>
      </c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>
        <f>IF(OR(E212=""),"",VLOOKUP(E212,[1]Arbejdstider!$B$4:$AE$78,16,))</f>
        <v>0</v>
      </c>
      <c r="AC212" s="112">
        <f>IF(OR(E212=""),"",VLOOKUP(E212,[1]Arbejdstider!$B$4:$AE$78,17,))</f>
        <v>0</v>
      </c>
      <c r="AD212" s="112">
        <f>IF(OR(E212=""),"",VLOOKUP(E212,[1]Arbejdstider!$B$4:$AE$78,18,))</f>
        <v>0</v>
      </c>
      <c r="AE212" s="112">
        <f>IF(OR(E212=""),"",VLOOKUP(E212,[1]Arbejdstider!$B$4:$AE$78,19,))</f>
        <v>0</v>
      </c>
      <c r="AF212" s="113">
        <f>IF(OR(E212=""),"",VLOOKUP(E212,[1]Arbejdstider!$B$4:$AE$78,20,))</f>
        <v>1</v>
      </c>
      <c r="AG212" s="109">
        <f>IF(OR(E212=""),"",VLOOKUP(E212,[1]Arbejdstider!$B$4:$AE$78,21,))</f>
        <v>0.375</v>
      </c>
      <c r="AH212" s="109">
        <f>IF(OR(E212=""),"",VLOOKUP(E212,[1]Arbejdstider!$B$4:$AE$78,22,))</f>
        <v>0.70833333333333337</v>
      </c>
      <c r="AI212" s="109">
        <f>IF(OR(E212=""),"",VLOOKUP(E212,[1]Arbejdstider!$B$4:$AE$78,23,))</f>
        <v>1</v>
      </c>
      <c r="AJ212" s="114">
        <f>IF(OR(E212=""),"",VLOOKUP(E212,[1]Arbejdstider!$B$4:$AE$78,20,))</f>
        <v>1</v>
      </c>
      <c r="AK212" s="110">
        <f>IF(OR(E212=""),"",VLOOKUP(E212,[1]Arbejdstider!$B$4:$AE$78,21,))</f>
        <v>0.375</v>
      </c>
      <c r="AL212" s="115"/>
      <c r="AM212" s="115"/>
      <c r="AN212" s="115"/>
      <c r="AO212" s="115"/>
      <c r="AP212" s="115"/>
      <c r="AQ212" s="115"/>
      <c r="AR212" s="116"/>
      <c r="AS212" s="117"/>
      <c r="AT212" s="118">
        <f>IF(OR(E212=""),"",VLOOKUP(E212,[1]Arbejdstider!$B$4:$AE$78,24,))</f>
        <v>0.375</v>
      </c>
      <c r="AU212" s="113">
        <f>IF(OR(E212=""),"",VLOOKUP(E212,[1]Arbejdstider!$B$4:$AE$78,22,))</f>
        <v>0.70833333333333337</v>
      </c>
      <c r="AV212" s="113">
        <f>IF(OR(E212=""),"",VLOOKUP(E212,[1]Arbejdstider!$B$4:$AE$78,23,))</f>
        <v>1</v>
      </c>
      <c r="AW212" s="119">
        <f t="shared" si="52"/>
        <v>0.33333333333333331</v>
      </c>
      <c r="AX212" s="120">
        <f>IF(OR($F212="",$G212=""),0,((IF($G212-MAX($F212,([1]Arbejdstider!$C$84/24))+($G212&lt;$F212)&lt;0,0,$G212-MAX($F212,([1]Arbejdstider!$C$84/24))+($G212&lt;$F212)))*24)-((IF(($G212-MAX($F212,([1]Arbejdstider!$D$84/24))+($G212&lt;$F212))&lt;0,0,($G212-MAX($F212,([1]Arbejdstider!$D$84/24))+($G212&lt;$F212)))))*24)</f>
        <v>8</v>
      </c>
      <c r="AY212" s="122">
        <f>IF(OR($F212="",$G212=""),0,((IF($G212-MAX($F212,([1]Arbejdstider!$C$85/24))+($G212&lt;$F212)&lt;0,0,$G212-MAX($F212,([1]Arbejdstider!$C$85/24))+($G212&lt;$F212)))*24)-((IF(($G212-MAX($F212,([1]Arbejdstider!$D$85/24))+($G212&lt;$F212))&lt;0,0,($G212-MAX($F212,([1]Arbejdstider!$D$85/24))+($G212&lt;$F212)))))*24)-IF(OR($AR212="",$AS212=""),0,((IF($AS212-MAX($AR212,([1]Arbejdstider!$C$85/24))+($AS212&lt;$AR212)&lt;0,0,$AS212-MAX($AR212,([1]Arbejdstider!$C$85/24))+($AS212&lt;$AR212)))*24)-((IF(($AS212-MAX($AR212,([1]Arbejdstider!$D$85/24))+($AS212&lt;$AR212))&lt;0,0,($AS212-MAX($AR212,([1]Arbejdstider!$D$85/24))+($AS212&lt;$AR212)))))*24)</f>
        <v>0</v>
      </c>
      <c r="AZ212" s="122">
        <f>IFERROR(CEILING(IF(E212="","",IF(OR($F212=0,$G212=0),0,($G212&lt;=$F212)*(1-([1]Arbejdstider!$C$86/24)+([1]Arbejdstider!$D$86/24))*24+(MIN(([1]Arbejdstider!$D$86/24),$G212)-MIN(([1]Arbejdstider!$D$86/24),$F212)+MAX(([1]Arbejdstider!$C$86/24),$G212)-MAX(([1]Arbejdstider!$C$86/24),$F212))*24)-IF(OR($AR212=0,$AS212=0),0,($AS212&lt;=$AR212)*(1-([1]Arbejdstider!$C$86/24)+([1]Arbejdstider!$D$86/24))*24+(MIN(([1]Arbejdstider!$D$86/24),$AS212)-MIN(([1]Arbejdstider!$D$86/24),$AR212)+MAX(([1]Arbejdstider!$C$86/24),$AS212)-MAX(([1]Arbejdstider!$C$86/24),$AR212))*24)+IF(OR($H212=0,$I212=0),0,($I212&lt;=$H212)*(1-([1]Arbejdstider!$C$86/24)+([1]Arbejdstider!$D$86/24))*24+(MIN(([1]Arbejdstider!$D$86/24),$I212)-MIN(([1]Arbejdstider!$D$86/24),$H212)+MAX(([1]Arbejdstider!$C$86/24),$G212)-MAX(([1]Arbejdstider!$C$86/24),$H212))*24)),0.5),"")</f>
        <v>0</v>
      </c>
      <c r="BA212" s="122">
        <f t="shared" si="54"/>
        <v>0</v>
      </c>
      <c r="BB212" s="122">
        <f t="shared" si="55"/>
        <v>0</v>
      </c>
      <c r="BC212" s="122">
        <f t="shared" si="56"/>
        <v>0</v>
      </c>
      <c r="BD212" s="123"/>
      <c r="BE212" s="124"/>
      <c r="BF212" s="122">
        <f t="shared" si="53"/>
        <v>0</v>
      </c>
      <c r="BG212" s="122">
        <f t="shared" si="63"/>
        <v>0</v>
      </c>
      <c r="BH212" s="122">
        <f t="shared" si="57"/>
        <v>0</v>
      </c>
      <c r="BI212" s="121">
        <f t="shared" si="58"/>
        <v>0</v>
      </c>
      <c r="BJ212" s="122">
        <f t="shared" si="59"/>
        <v>0</v>
      </c>
      <c r="BK212" s="122">
        <f t="shared" si="51"/>
        <v>0</v>
      </c>
      <c r="BL212" s="121">
        <f t="shared" si="64"/>
        <v>0</v>
      </c>
      <c r="BM212" s="121">
        <f t="shared" si="60"/>
        <v>0</v>
      </c>
      <c r="BN212" s="121"/>
      <c r="BO212" s="136"/>
      <c r="BP212" s="137">
        <f>IF(OR(F212=0,G212=0),0,IF(AND(WEEKDAY(C212,2)=5,G212&lt;F212,G212&gt;(6/24)),(G212-MAX(F212,(6/24))+(F212&gt;G212))*24-7,IF(WEEKDAY(C212,2)=6,(G212-MAX(F212,(6/24))+(F212&gt;G212))*24,IF(WEEKDAY(C212,2)=7,IF(F212&gt;G212,([1]Arbejdstider!H$87-F212)*24,IF(F212&lt;G212,(G212-F212)*24)),0))))</f>
        <v>0</v>
      </c>
      <c r="BQ212" s="126">
        <f>IF(OR(H212=0,I212=0),0,IF(AND(WEEKDAY(C212,2)=5,I212&lt;H212,I212&gt;(6/24)),(I212-MAX(H212,(6/24))+(H212&gt;I212))*24-7,IF(WEEKDAY(C212,2)=6,(I212-MAX(H212,(6/24))+(H212&gt;I212))*24,IF(WEEKDAY(C212,2)=7,IF(H212&gt;I212,([1]Arbejdstider!H$87-H212)*24,IF(H212&lt;I212,(I212-H212)*24)),""))))</f>
        <v>0</v>
      </c>
      <c r="BR212" s="137"/>
      <c r="BS212" s="137"/>
      <c r="BT212" s="138"/>
      <c r="BU212" s="128">
        <f t="shared" si="61"/>
        <v>0</v>
      </c>
      <c r="BV212" s="129" t="str">
        <f t="shared" si="62"/>
        <v>Torsdag</v>
      </c>
      <c r="CF212" s="140"/>
      <c r="CG212" s="140"/>
      <c r="CP212" s="141"/>
    </row>
    <row r="213" spans="2:94" s="139" customFormat="1" x14ac:dyDescent="0.2">
      <c r="B213" s="133"/>
      <c r="C213" s="134">
        <f t="shared" si="65"/>
        <v>43644</v>
      </c>
      <c r="D213" s="134" t="str">
        <f t="shared" si="66"/>
        <v>Fredag</v>
      </c>
      <c r="E213" s="135" t="s">
        <v>50</v>
      </c>
      <c r="F213" s="109">
        <f>IF(OR(E213=""),"",VLOOKUP(E213,[1]Arbejdstider!$B$4:$AE$78,2,))</f>
        <v>0.29166666666666669</v>
      </c>
      <c r="G213" s="109">
        <f>IF(OR(E213=""),"",VLOOKUP(E213,[1]Arbejdstider!$B$4:$AE$78,3,))</f>
        <v>0.625</v>
      </c>
      <c r="H213" s="109">
        <f>IF(OR(E213=""),"",VLOOKUP(E213,[1]Arbejdstider!$B$4:$AE$78,4,))</f>
        <v>0.95833333333333337</v>
      </c>
      <c r="I213" s="109">
        <f>IF(OR(E213=""),"",VLOOKUP(E213,[1]Arbejdstider!$B$4:$AE$78,5,))</f>
        <v>0.30208333333333331</v>
      </c>
      <c r="J213" s="110">
        <f>IF(OR(E213=""),"",VLOOKUP(E213,[1]Arbejdstider!$B$4:$AE$78,6,))</f>
        <v>0</v>
      </c>
      <c r="K213" s="110">
        <f>IF(OR(E213=""),"",VLOOKUP(E213,[1]Arbejdstider!$B$4:$AE$78,7,))</f>
        <v>0</v>
      </c>
      <c r="L213" s="111">
        <f>IF(OR(E213=""),"",VLOOKUP(E213,[1]Arbejdstider!$B$3:$AE$78,10,))</f>
        <v>0</v>
      </c>
      <c r="M213" s="111">
        <f>IF(OR(E213=""),"",VLOOKUP(E213,[1]Arbejdstider!$B$4:$AE$78,11,))</f>
        <v>0</v>
      </c>
      <c r="N213" s="109">
        <f>IF(OR(E213=""),"",VLOOKUP(E213,[1]Arbejdstider!$B$4:$AE$78,14,))</f>
        <v>0</v>
      </c>
      <c r="O213" s="109">
        <f>IF(OR(E213=""),"",VLOOKUP(E213,[1]Arbejdstider!$B$4:$AE$78,15,))</f>
        <v>0</v>
      </c>
      <c r="P213" s="109">
        <f>IF(OR(E213=""),"",VLOOKUP(E213,[1]Arbejdstider!$B$4:$AE$78,12,))</f>
        <v>0</v>
      </c>
      <c r="Q213" s="109">
        <f>IF(OR(E213=""),"",VLOOKUP(E213,[1]Arbejdstider!$B$4:$AE$78,13,))</f>
        <v>0</v>
      </c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>
        <f>IF(OR(E213=""),"",VLOOKUP(E213,[1]Arbejdstider!$B$4:$AE$78,16,))</f>
        <v>0</v>
      </c>
      <c r="AC213" s="112">
        <f>IF(OR(E213=""),"",VLOOKUP(E213,[1]Arbejdstider!$B$4:$AE$78,17,))</f>
        <v>0</v>
      </c>
      <c r="AD213" s="112">
        <f>IF(OR(E213=""),"",VLOOKUP(E213,[1]Arbejdstider!$B$4:$AE$78,18,))</f>
        <v>0</v>
      </c>
      <c r="AE213" s="112">
        <f>IF(OR(E213=""),"",VLOOKUP(E213,[1]Arbejdstider!$B$4:$AE$78,19,))</f>
        <v>0</v>
      </c>
      <c r="AF213" s="113">
        <f>IF(OR(E213=""),"",VLOOKUP(E213,[1]Arbejdstider!$B$4:$AE$78,20,))</f>
        <v>1</v>
      </c>
      <c r="AG213" s="109">
        <f>IF(OR(E213=""),"",VLOOKUP(E213,[1]Arbejdstider!$B$4:$AE$78,21,))</f>
        <v>0.29166666666666669</v>
      </c>
      <c r="AH213" s="109">
        <f>IF(OR(E213=""),"",VLOOKUP(E213,[1]Arbejdstider!$B$4:$AE$78,22,))</f>
        <v>0.625</v>
      </c>
      <c r="AI213" s="109">
        <f>IF(OR(E213=""),"",VLOOKUP(E213,[1]Arbejdstider!$B$4:$AE$78,23,))</f>
        <v>0.95833333333333337</v>
      </c>
      <c r="AJ213" s="114">
        <f>IF(OR(E213=""),"",VLOOKUP(E213,[1]Arbejdstider!$B$4:$AE$78,20,))</f>
        <v>1</v>
      </c>
      <c r="AK213" s="110">
        <f>IF(OR(E213=""),"",VLOOKUP(E213,[1]Arbejdstider!$B$4:$AE$78,21,))</f>
        <v>0.29166666666666669</v>
      </c>
      <c r="AL213" s="115"/>
      <c r="AM213" s="115"/>
      <c r="AN213" s="115"/>
      <c r="AO213" s="115"/>
      <c r="AP213" s="115"/>
      <c r="AQ213" s="115"/>
      <c r="AR213" s="116"/>
      <c r="AS213" s="117"/>
      <c r="AT213" s="118">
        <f>IF(OR(E213=""),"",VLOOKUP(E213,[1]Arbejdstider!$B$4:$AE$78,24,))</f>
        <v>0.29166666666666674</v>
      </c>
      <c r="AU213" s="113">
        <f>IF(OR(E213=""),"",VLOOKUP(E213,[1]Arbejdstider!$B$4:$AE$78,22,))</f>
        <v>0.625</v>
      </c>
      <c r="AV213" s="113">
        <f>IF(OR(E213=""),"",VLOOKUP(E213,[1]Arbejdstider!$B$4:$AE$78,23,))</f>
        <v>0.95833333333333337</v>
      </c>
      <c r="AW213" s="119">
        <f t="shared" si="52"/>
        <v>0.67708333333333337</v>
      </c>
      <c r="AX213" s="120">
        <f>IF(OR($F213="",$G213=""),0,((IF($G213-MAX($F213,([1]Arbejdstider!$C$84/24))+($G213&lt;$F213)&lt;0,0,$G213-MAX($F213,([1]Arbejdstider!$C$84/24))+($G213&lt;$F213)))*24)-((IF(($G213-MAX($F213,([1]Arbejdstider!$D$84/24))+($G213&lt;$F213))&lt;0,0,($G213-MAX($F213,([1]Arbejdstider!$D$84/24))+($G213&lt;$F213)))))*24)</f>
        <v>8</v>
      </c>
      <c r="AY213" s="122">
        <f>IF(OR($F213="",$G213=""),0,((IF($G213-MAX($F213,([1]Arbejdstider!$C$85/24))+($G213&lt;$F213)&lt;0,0,$G213-MAX($F213,([1]Arbejdstider!$C$85/24))+($G213&lt;$F213)))*24)-((IF(($G213-MAX($F213,([1]Arbejdstider!$D$85/24))+($G213&lt;$F213))&lt;0,0,($G213-MAX($F213,([1]Arbejdstider!$D$85/24))+($G213&lt;$F213)))))*24)-IF(OR($AR213="",$AS213=""),0,((IF($AS213-MAX($AR213,([1]Arbejdstider!$C$85/24))+($AS213&lt;$AR213)&lt;0,0,$AS213-MAX($AR213,([1]Arbejdstider!$C$85/24))+($AS213&lt;$AR213)))*24)-((IF(($AS213-MAX($AR213,([1]Arbejdstider!$D$85/24))+($AS213&lt;$AR213))&lt;0,0,($AS213-MAX($AR213,([1]Arbejdstider!$D$85/24))+($AS213&lt;$AR213)))))*24)</f>
        <v>0</v>
      </c>
      <c r="AZ213" s="122">
        <f>IFERROR(CEILING(IF(E213="","",IF(OR($F213=0,$G213=0),0,($G213&lt;=$F213)*(1-([1]Arbejdstider!$C$86/24)+([1]Arbejdstider!$D$86/24))*24+(MIN(([1]Arbejdstider!$D$86/24),$G213)-MIN(([1]Arbejdstider!$D$86/24),$F213)+MAX(([1]Arbejdstider!$C$86/24),$G213)-MAX(([1]Arbejdstider!$C$86/24),$F213))*24)-IF(OR($AR213=0,$AS213=0),0,($AS213&lt;=$AR213)*(1-([1]Arbejdstider!$C$86/24)+([1]Arbejdstider!$D$86/24))*24+(MIN(([1]Arbejdstider!$D$86/24),$AS213)-MIN(([1]Arbejdstider!$D$86/24),$AR213)+MAX(([1]Arbejdstider!$C$86/24),$AS213)-MAX(([1]Arbejdstider!$C$86/24),$AR213))*24)+IF(OR($H213=0,$I213=0),0,($I213&lt;=$H213)*(1-([1]Arbejdstider!$C$86/24)+([1]Arbejdstider!$D$86/24))*24+(MIN(([1]Arbejdstider!$D$86/24),$I213)-MIN(([1]Arbejdstider!$D$86/24),$H213)+MAX(([1]Arbejdstider!$C$86/24),$G213)-MAX(([1]Arbejdstider!$C$86/24),$H213))*24)),0.5),"")</f>
        <v>7</v>
      </c>
      <c r="BA213" s="122">
        <f t="shared" si="54"/>
        <v>0</v>
      </c>
      <c r="BB213" s="122">
        <f t="shared" si="55"/>
        <v>0</v>
      </c>
      <c r="BC213" s="122">
        <f t="shared" si="56"/>
        <v>0</v>
      </c>
      <c r="BD213" s="123"/>
      <c r="BE213" s="124"/>
      <c r="BF213" s="122">
        <f t="shared" si="53"/>
        <v>0</v>
      </c>
      <c r="BG213" s="122">
        <f t="shared" si="63"/>
        <v>1.5</v>
      </c>
      <c r="BH213" s="122">
        <f t="shared" si="57"/>
        <v>0</v>
      </c>
      <c r="BI213" s="121">
        <f t="shared" si="58"/>
        <v>0</v>
      </c>
      <c r="BJ213" s="122">
        <f t="shared" si="59"/>
        <v>0</v>
      </c>
      <c r="BK213" s="122">
        <f t="shared" si="51"/>
        <v>0</v>
      </c>
      <c r="BL213" s="121">
        <f t="shared" si="64"/>
        <v>0</v>
      </c>
      <c r="BM213" s="121">
        <f t="shared" si="60"/>
        <v>0</v>
      </c>
      <c r="BN213" s="121"/>
      <c r="BO213" s="136"/>
      <c r="BP213" s="137">
        <f>IF(OR(F213=0,G213=0),0,IF(AND(WEEKDAY(C213,2)=5,G213&lt;F213,G213&gt;(6/24)),(G213-MAX(F213,(6/24))+(F213&gt;G213))*24-7,IF(WEEKDAY(C213,2)=6,(G213-MAX(F213,(6/24))+(F213&gt;G213))*24,IF(WEEKDAY(C213,2)=7,IF(F213&gt;G213,([1]Arbejdstider!H$87-F213)*24,IF(F213&lt;G213,(G213-F213)*24)),0))))</f>
        <v>0</v>
      </c>
      <c r="BQ213" s="126">
        <f>IF(OR(H213=0,I213=0),0,IF(AND(WEEKDAY(C213,2)=5,I213&lt;H213,I213&gt;(6/24)),(I213-MAX(H213,(6/24))+(H213&gt;I213))*24-7,IF(WEEKDAY(C213,2)=6,(I213-MAX(H213,(6/24))+(H213&gt;I213))*24,IF(WEEKDAY(C213,2)=7,IF(H213&gt;I213,([1]Arbejdstider!H$87-H213)*24,IF(H213&lt;I213,(I213-H213)*24)),""))))</f>
        <v>1.25</v>
      </c>
      <c r="BR213" s="137"/>
      <c r="BS213" s="137"/>
      <c r="BT213" s="138"/>
      <c r="BU213" s="128">
        <f t="shared" si="61"/>
        <v>0</v>
      </c>
      <c r="BV213" s="129" t="str">
        <f t="shared" si="62"/>
        <v>Fredag</v>
      </c>
      <c r="CF213" s="140"/>
      <c r="CG213" s="140"/>
      <c r="CP213" s="141"/>
    </row>
    <row r="214" spans="2:94" s="139" customFormat="1" x14ac:dyDescent="0.2">
      <c r="B214" s="133"/>
      <c r="C214" s="134">
        <f t="shared" si="65"/>
        <v>43645</v>
      </c>
      <c r="D214" s="134" t="str">
        <f t="shared" si="66"/>
        <v>Lørdag</v>
      </c>
      <c r="E214" s="135" t="s">
        <v>49</v>
      </c>
      <c r="F214" s="109">
        <f>IF(OR(E214=""),"",VLOOKUP(E214,[1]Arbejdstider!$B$4:$AE$78,2,))</f>
        <v>0</v>
      </c>
      <c r="G214" s="109">
        <f>IF(OR(E214=""),"",VLOOKUP(E214,[1]Arbejdstider!$B$4:$AE$78,3,))</f>
        <v>0</v>
      </c>
      <c r="H214" s="109">
        <f>IF(OR(E214=""),"",VLOOKUP(E214,[1]Arbejdstider!$B$4:$AE$78,4,))</f>
        <v>0</v>
      </c>
      <c r="I214" s="109">
        <f>IF(OR(E214=""),"",VLOOKUP(E214,[1]Arbejdstider!$B$4:$AE$78,5,))</f>
        <v>0</v>
      </c>
      <c r="J214" s="110">
        <f>IF(OR(E214=""),"",VLOOKUP(E214,[1]Arbejdstider!$B$4:$AE$78,6,))</f>
        <v>0</v>
      </c>
      <c r="K214" s="110">
        <f>IF(OR(E214=""),"",VLOOKUP(E214,[1]Arbejdstider!$B$4:$AE$78,7,))</f>
        <v>0</v>
      </c>
      <c r="L214" s="111">
        <f>IF(OR(E214=""),"",VLOOKUP(E214,[1]Arbejdstider!$B$3:$AE$78,10,))</f>
        <v>0</v>
      </c>
      <c r="M214" s="111">
        <f>IF(OR(E214=""),"",VLOOKUP(E214,[1]Arbejdstider!$B$4:$AE$78,11,))</f>
        <v>0</v>
      </c>
      <c r="N214" s="109">
        <f>IF(OR(E214=""),"",VLOOKUP(E214,[1]Arbejdstider!$B$4:$AE$78,14,))</f>
        <v>0</v>
      </c>
      <c r="O214" s="109">
        <f>IF(OR(E214=""),"",VLOOKUP(E214,[1]Arbejdstider!$B$4:$AE$78,15,))</f>
        <v>0</v>
      </c>
      <c r="P214" s="109">
        <f>IF(OR(E214=""),"",VLOOKUP(E214,[1]Arbejdstider!$B$4:$AE$78,12,))</f>
        <v>0</v>
      </c>
      <c r="Q214" s="109">
        <f>IF(OR(E214=""),"",VLOOKUP(E214,[1]Arbejdstider!$B$4:$AE$78,13,))</f>
        <v>0</v>
      </c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>
        <f>IF(OR(E214=""),"",VLOOKUP(E214,[1]Arbejdstider!$B$4:$AE$78,16,))</f>
        <v>0</v>
      </c>
      <c r="AC214" s="112">
        <f>IF(OR(E214=""),"",VLOOKUP(E214,[1]Arbejdstider!$B$4:$AE$78,17,))</f>
        <v>0</v>
      </c>
      <c r="AD214" s="112">
        <f>IF(OR(E214=""),"",VLOOKUP(E214,[1]Arbejdstider!$B$4:$AE$78,18,))</f>
        <v>0</v>
      </c>
      <c r="AE214" s="112">
        <f>IF(OR(E214=""),"",VLOOKUP(E214,[1]Arbejdstider!$B$4:$AE$78,19,))</f>
        <v>0</v>
      </c>
      <c r="AF214" s="113">
        <f>IF(OR(E214=""),"",VLOOKUP(E214,[1]Arbejdstider!$B$4:$AE$78,20,))</f>
        <v>0.30208333333333331</v>
      </c>
      <c r="AG214" s="109">
        <f>IF(OR(E214=""),"",VLOOKUP(E214,[1]Arbejdstider!$B$4:$AE$78,21,))</f>
        <v>0.55208333333333337</v>
      </c>
      <c r="AH214" s="109">
        <f>IF(OR(E214=""),"",VLOOKUP(E214,[1]Arbejdstider!$B$4:$AE$78,22,))</f>
        <v>0.55208333333333337</v>
      </c>
      <c r="AI214" s="109">
        <f>IF(OR(E214=""),"",VLOOKUP(E214,[1]Arbejdstider!$B$4:$AE$78,23,))</f>
        <v>1</v>
      </c>
      <c r="AJ214" s="114">
        <f>IF(OR(E214=""),"",VLOOKUP(E214,[1]Arbejdstider!$B$4:$AE$78,20,))</f>
        <v>0.30208333333333331</v>
      </c>
      <c r="AK214" s="110">
        <f>IF(OR(E214=""),"",VLOOKUP(E214,[1]Arbejdstider!$B$4:$AE$78,21,))</f>
        <v>0.55208333333333337</v>
      </c>
      <c r="AL214" s="115"/>
      <c r="AM214" s="115"/>
      <c r="AN214" s="115"/>
      <c r="AO214" s="115"/>
      <c r="AP214" s="115"/>
      <c r="AQ214" s="115"/>
      <c r="AR214" s="116"/>
      <c r="AS214" s="117"/>
      <c r="AT214" s="118">
        <f>IF(OR(E214=""),"",VLOOKUP(E214,[1]Arbejdstider!$B$4:$AE$78,24,))</f>
        <v>0.25000000000000006</v>
      </c>
      <c r="AU214" s="113">
        <f>IF(OR(E214=""),"",VLOOKUP(E214,[1]Arbejdstider!$B$4:$AE$78,22,))</f>
        <v>0.55208333333333337</v>
      </c>
      <c r="AV214" s="113">
        <f>IF(OR(E214=""),"",VLOOKUP(E214,[1]Arbejdstider!$B$4:$AE$78,23,))</f>
        <v>1</v>
      </c>
      <c r="AW214" s="119">
        <f t="shared" si="52"/>
        <v>0</v>
      </c>
      <c r="AX214" s="120">
        <f>IF(OR($F214="",$G214=""),0,((IF($G214-MAX($F214,([1]Arbejdstider!$C$84/24))+($G214&lt;$F214)&lt;0,0,$G214-MAX($F214,([1]Arbejdstider!$C$84/24))+($G214&lt;$F214)))*24)-((IF(($G214-MAX($F214,([1]Arbejdstider!$D$84/24))+($G214&lt;$F214))&lt;0,0,($G214-MAX($F214,([1]Arbejdstider!$D$84/24))+($G214&lt;$F214)))))*24)</f>
        <v>0</v>
      </c>
      <c r="AY214" s="122">
        <f>IF(OR($F214="",$G214=""),0,((IF($G214-MAX($F214,([1]Arbejdstider!$C$85/24))+($G214&lt;$F214)&lt;0,0,$G214-MAX($F214,([1]Arbejdstider!$C$85/24))+($G214&lt;$F214)))*24)-((IF(($G214-MAX($F214,([1]Arbejdstider!$D$85/24))+($G214&lt;$F214))&lt;0,0,($G214-MAX($F214,([1]Arbejdstider!$D$85/24))+($G214&lt;$F214)))))*24)-IF(OR($AR214="",$AS214=""),0,((IF($AS214-MAX($AR214,([1]Arbejdstider!$C$85/24))+($AS214&lt;$AR214)&lt;0,0,$AS214-MAX($AR214,([1]Arbejdstider!$C$85/24))+($AS214&lt;$AR214)))*24)-((IF(($AS214-MAX($AR214,([1]Arbejdstider!$D$85/24))+($AS214&lt;$AR214))&lt;0,0,($AS214-MAX($AR214,([1]Arbejdstider!$D$85/24))+($AS214&lt;$AR214)))))*24)</f>
        <v>0</v>
      </c>
      <c r="AZ214" s="122">
        <f>IFERROR(CEILING(IF(E214="","",IF(OR($F214=0,$G214=0),0,($G214&lt;=$F214)*(1-([1]Arbejdstider!$C$86/24)+([1]Arbejdstider!$D$86/24))*24+(MIN(([1]Arbejdstider!$D$86/24),$G214)-MIN(([1]Arbejdstider!$D$86/24),$F214)+MAX(([1]Arbejdstider!$C$86/24),$G214)-MAX(([1]Arbejdstider!$C$86/24),$F214))*24)-IF(OR($AR214=0,$AS214=0),0,($AS214&lt;=$AR214)*(1-([1]Arbejdstider!$C$86/24)+([1]Arbejdstider!$D$86/24))*24+(MIN(([1]Arbejdstider!$D$86/24),$AS214)-MIN(([1]Arbejdstider!$D$86/24),$AR214)+MAX(([1]Arbejdstider!$C$86/24),$AS214)-MAX(([1]Arbejdstider!$C$86/24),$AR214))*24)+IF(OR($H214=0,$I214=0),0,($I214&lt;=$H214)*(1-([1]Arbejdstider!$C$86/24)+([1]Arbejdstider!$D$86/24))*24+(MIN(([1]Arbejdstider!$D$86/24),$I214)-MIN(([1]Arbejdstider!$D$86/24),$H214)+MAX(([1]Arbejdstider!$C$86/24),$G214)-MAX(([1]Arbejdstider!$C$86/24),$H214))*24)),0.5),"")</f>
        <v>0</v>
      </c>
      <c r="BA214" s="122">
        <f t="shared" si="54"/>
        <v>0</v>
      </c>
      <c r="BB214" s="122">
        <f t="shared" si="55"/>
        <v>0</v>
      </c>
      <c r="BC214" s="122">
        <f t="shared" si="56"/>
        <v>0</v>
      </c>
      <c r="BD214" s="123"/>
      <c r="BE214" s="124"/>
      <c r="BF214" s="122">
        <f t="shared" si="53"/>
        <v>0</v>
      </c>
      <c r="BG214" s="122">
        <f t="shared" si="63"/>
        <v>0</v>
      </c>
      <c r="BH214" s="122">
        <f t="shared" si="57"/>
        <v>0</v>
      </c>
      <c r="BI214" s="121">
        <f t="shared" si="58"/>
        <v>0</v>
      </c>
      <c r="BJ214" s="122">
        <f t="shared" si="59"/>
        <v>0</v>
      </c>
      <c r="BK214" s="122">
        <f t="shared" si="51"/>
        <v>0</v>
      </c>
      <c r="BL214" s="121">
        <f t="shared" si="64"/>
        <v>0</v>
      </c>
      <c r="BM214" s="121">
        <f t="shared" si="60"/>
        <v>0</v>
      </c>
      <c r="BN214" s="121"/>
      <c r="BO214" s="136"/>
      <c r="BP214" s="137">
        <f>IF(OR(F214=0,G214=0),0,IF(AND(WEEKDAY(C214,2)=5,G214&lt;F214,G214&gt;(6/24)),(G214-MAX(F214,(6/24))+(F214&gt;G214))*24-7,IF(WEEKDAY(C214,2)=6,(G214-MAX(F214,(6/24))+(F214&gt;G214))*24,IF(WEEKDAY(C214,2)=7,IF(F214&gt;G214,([1]Arbejdstider!H$87-F214)*24,IF(F214&lt;G214,(G214-F214)*24)),0))))</f>
        <v>0</v>
      </c>
      <c r="BQ214" s="126">
        <f>IF(OR(H214=0,I214=0),0,IF(AND(WEEKDAY(C214,2)=5,I214&lt;H214,I214&gt;(6/24)),(I214-MAX(H214,(6/24))+(H214&gt;I214))*24-7,IF(WEEKDAY(C214,2)=6,(I214-MAX(H214,(6/24))+(H214&gt;I214))*24,IF(WEEKDAY(C214,2)=7,IF(H214&gt;I214,([1]Arbejdstider!H$87-H214)*24,IF(H214&lt;I214,(I214-H214)*24)),""))))</f>
        <v>0</v>
      </c>
      <c r="BR214" s="137"/>
      <c r="BS214" s="137"/>
      <c r="BT214" s="138"/>
      <c r="BU214" s="128">
        <f t="shared" si="61"/>
        <v>0</v>
      </c>
      <c r="BV214" s="129" t="str">
        <f t="shared" si="62"/>
        <v>Lørdag</v>
      </c>
      <c r="CF214" s="140"/>
      <c r="CG214" s="140"/>
      <c r="CP214" s="141"/>
    </row>
    <row r="215" spans="2:94" s="139" customFormat="1" x14ac:dyDescent="0.2">
      <c r="B215" s="133"/>
      <c r="C215" s="134">
        <f t="shared" si="65"/>
        <v>43646</v>
      </c>
      <c r="D215" s="134" t="str">
        <f t="shared" si="66"/>
        <v>Søndag</v>
      </c>
      <c r="E215" s="135" t="s">
        <v>46</v>
      </c>
      <c r="F215" s="109">
        <f>IF(OR(E215=""),"",VLOOKUP(E215,[1]Arbejdstider!$B$4:$AE$78,2,))</f>
        <v>0</v>
      </c>
      <c r="G215" s="109">
        <f>IF(OR(E215=""),"",VLOOKUP(E215,[1]Arbejdstider!$B$4:$AE$78,3,))</f>
        <v>0</v>
      </c>
      <c r="H215" s="109">
        <f>IF(OR(E215=""),"",VLOOKUP(E215,[1]Arbejdstider!$B$4:$AE$78,4,))</f>
        <v>0</v>
      </c>
      <c r="I215" s="109">
        <f>IF(OR(E215=""),"",VLOOKUP(E215,[1]Arbejdstider!$B$4:$AE$78,5,))</f>
        <v>0</v>
      </c>
      <c r="J215" s="110">
        <f>IF(OR(E215=""),"",VLOOKUP(E215,[1]Arbejdstider!$B$4:$AE$78,6,))</f>
        <v>0</v>
      </c>
      <c r="K215" s="110">
        <f>IF(OR(E215=""),"",VLOOKUP(E215,[1]Arbejdstider!$B$4:$AE$78,7,))</f>
        <v>0</v>
      </c>
      <c r="L215" s="111">
        <f>IF(OR(E215=""),"",VLOOKUP(E215,[1]Arbejdstider!$B$3:$AE$78,10,))</f>
        <v>0</v>
      </c>
      <c r="M215" s="111">
        <f>IF(OR(E215=""),"",VLOOKUP(E215,[1]Arbejdstider!$B$4:$AE$78,11,))</f>
        <v>0</v>
      </c>
      <c r="N215" s="109">
        <f>IF(OR(E215=""),"",VLOOKUP(E215,[1]Arbejdstider!$B$4:$AE$78,14,))</f>
        <v>0</v>
      </c>
      <c r="O215" s="109">
        <f>IF(OR(E215=""),"",VLOOKUP(E215,[1]Arbejdstider!$B$4:$AE$78,15,))</f>
        <v>0</v>
      </c>
      <c r="P215" s="109">
        <f>IF(OR(E215=""),"",VLOOKUP(E215,[1]Arbejdstider!$B$4:$AE$78,12,))</f>
        <v>0</v>
      </c>
      <c r="Q215" s="109">
        <f>IF(OR(E215=""),"",VLOOKUP(E215,[1]Arbejdstider!$B$4:$AE$78,13,))</f>
        <v>0</v>
      </c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>
        <f>IF(OR(E215=""),"",VLOOKUP(E215,[1]Arbejdstider!$B$4:$AE$78,16,))</f>
        <v>0</v>
      </c>
      <c r="AC215" s="112">
        <f>IF(OR(E215=""),"",VLOOKUP(E215,[1]Arbejdstider!$B$4:$AE$78,17,))</f>
        <v>0</v>
      </c>
      <c r="AD215" s="112">
        <f>IF(OR(E215=""),"",VLOOKUP(E215,[1]Arbejdstider!$B$4:$AE$78,18,))</f>
        <v>0</v>
      </c>
      <c r="AE215" s="112">
        <f>IF(OR(E215=""),"",VLOOKUP(E215,[1]Arbejdstider!$B$4:$AE$78,19,))</f>
        <v>0</v>
      </c>
      <c r="AF215" s="113">
        <f>IF(OR(E215=""),"",VLOOKUP(E215,[1]Arbejdstider!$B$4:$AE$78,20,))</f>
        <v>1</v>
      </c>
      <c r="AG215" s="109">
        <f>IF(OR(E215=""),"",VLOOKUP(E215,[1]Arbejdstider!$B$4:$AE$78,21,))</f>
        <v>1</v>
      </c>
      <c r="AH215" s="109">
        <f>IF(OR(E215=""),"",VLOOKUP(E215,[1]Arbejdstider!$B$4:$AE$78,22,))</f>
        <v>0</v>
      </c>
      <c r="AI215" s="109">
        <f>IF(OR(E215=""),"",VLOOKUP(E215,[1]Arbejdstider!$B$4:$AE$78,23,))</f>
        <v>0</v>
      </c>
      <c r="AJ215" s="114">
        <f>IF(OR(E215=""),"",VLOOKUP(E215,[1]Arbejdstider!$B$4:$AE$78,20,))</f>
        <v>1</v>
      </c>
      <c r="AK215" s="110">
        <f>IF(OR(E215=""),"",VLOOKUP(E215,[1]Arbejdstider!$B$4:$AE$78,21,))</f>
        <v>1</v>
      </c>
      <c r="AL215" s="115"/>
      <c r="AM215" s="115"/>
      <c r="AN215" s="115"/>
      <c r="AO215" s="115"/>
      <c r="AP215" s="115"/>
      <c r="AQ215" s="115"/>
      <c r="AR215" s="116"/>
      <c r="AS215" s="117"/>
      <c r="AT215" s="118">
        <f>IF(OR(E215=""),"",VLOOKUP(E215,[1]Arbejdstider!$B$4:$AE$78,24,))</f>
        <v>0</v>
      </c>
      <c r="AU215" s="113">
        <f>IF(OR(E215=""),"",VLOOKUP(E215,[1]Arbejdstider!$B$4:$AE$78,22,))</f>
        <v>0</v>
      </c>
      <c r="AV215" s="113">
        <f>IF(OR(E215=""),"",VLOOKUP(E215,[1]Arbejdstider!$B$4:$AE$78,23,))</f>
        <v>0</v>
      </c>
      <c r="AW215" s="119">
        <f t="shared" si="52"/>
        <v>0</v>
      </c>
      <c r="AX215" s="120">
        <f>IF(OR($F215="",$G215=""),0,((IF($G215-MAX($F215,([1]Arbejdstider!$C$84/24))+($G215&lt;$F215)&lt;0,0,$G215-MAX($F215,([1]Arbejdstider!$C$84/24))+($G215&lt;$F215)))*24)-((IF(($G215-MAX($F215,([1]Arbejdstider!$D$84/24))+($G215&lt;$F215))&lt;0,0,($G215-MAX($F215,([1]Arbejdstider!$D$84/24))+($G215&lt;$F215)))))*24)</f>
        <v>0</v>
      </c>
      <c r="AY215" s="122">
        <f>IF(OR($F215="",$G215=""),0,((IF($G215-MAX($F215,([1]Arbejdstider!$C$85/24))+($G215&lt;$F215)&lt;0,0,$G215-MAX($F215,([1]Arbejdstider!$C$85/24))+($G215&lt;$F215)))*24)-((IF(($G215-MAX($F215,([1]Arbejdstider!$D$85/24))+($G215&lt;$F215))&lt;0,0,($G215-MAX($F215,([1]Arbejdstider!$D$85/24))+($G215&lt;$F215)))))*24)-IF(OR($AR215="",$AS215=""),0,((IF($AS215-MAX($AR215,([1]Arbejdstider!$C$85/24))+($AS215&lt;$AR215)&lt;0,0,$AS215-MAX($AR215,([1]Arbejdstider!$C$85/24))+($AS215&lt;$AR215)))*24)-((IF(($AS215-MAX($AR215,([1]Arbejdstider!$D$85/24))+($AS215&lt;$AR215))&lt;0,0,($AS215-MAX($AR215,([1]Arbejdstider!$D$85/24))+($AS215&lt;$AR215)))))*24)</f>
        <v>0</v>
      </c>
      <c r="AZ215" s="122">
        <f>IFERROR(CEILING(IF(E215="","",IF(OR($F215=0,$G215=0),0,($G215&lt;=$F215)*(1-([1]Arbejdstider!$C$86/24)+([1]Arbejdstider!$D$86/24))*24+(MIN(([1]Arbejdstider!$D$86/24),$G215)-MIN(([1]Arbejdstider!$D$86/24),$F215)+MAX(([1]Arbejdstider!$C$86/24),$G215)-MAX(([1]Arbejdstider!$C$86/24),$F215))*24)-IF(OR($AR215=0,$AS215=0),0,($AS215&lt;=$AR215)*(1-([1]Arbejdstider!$C$86/24)+([1]Arbejdstider!$D$86/24))*24+(MIN(([1]Arbejdstider!$D$86/24),$AS215)-MIN(([1]Arbejdstider!$D$86/24),$AR215)+MAX(([1]Arbejdstider!$C$86/24),$AS215)-MAX(([1]Arbejdstider!$C$86/24),$AR215))*24)+IF(OR($H215=0,$I215=0),0,($I215&lt;=$H215)*(1-([1]Arbejdstider!$C$86/24)+([1]Arbejdstider!$D$86/24))*24+(MIN(([1]Arbejdstider!$D$86/24),$I215)-MIN(([1]Arbejdstider!$D$86/24),$H215)+MAX(([1]Arbejdstider!$C$86/24),$G215)-MAX(([1]Arbejdstider!$C$86/24),$H215))*24)),0.5),"")</f>
        <v>0</v>
      </c>
      <c r="BA215" s="122">
        <f t="shared" si="54"/>
        <v>0</v>
      </c>
      <c r="BB215" s="122">
        <f t="shared" si="55"/>
        <v>0</v>
      </c>
      <c r="BC215" s="122">
        <f t="shared" si="56"/>
        <v>0</v>
      </c>
      <c r="BD215" s="123"/>
      <c r="BE215" s="124"/>
      <c r="BF215" s="122">
        <f t="shared" si="53"/>
        <v>0</v>
      </c>
      <c r="BG215" s="122">
        <f t="shared" si="63"/>
        <v>0</v>
      </c>
      <c r="BH215" s="122">
        <f t="shared" si="57"/>
        <v>0</v>
      </c>
      <c r="BI215" s="121">
        <f t="shared" si="58"/>
        <v>0</v>
      </c>
      <c r="BJ215" s="122">
        <f t="shared" si="59"/>
        <v>0</v>
      </c>
      <c r="BK215" s="122">
        <f t="shared" si="51"/>
        <v>0</v>
      </c>
      <c r="BL215" s="121">
        <f t="shared" si="64"/>
        <v>0</v>
      </c>
      <c r="BM215" s="121">
        <f t="shared" si="60"/>
        <v>0</v>
      </c>
      <c r="BN215" s="121"/>
      <c r="BO215" s="136"/>
      <c r="BP215" s="137">
        <f>IF(OR(F215=0,G215=0),0,IF(AND(WEEKDAY(C215,2)=5,G215&lt;F215,G215&gt;(6/24)),(G215-MAX(F215,(6/24))+(F215&gt;G215))*24-7,IF(WEEKDAY(C215,2)=6,(G215-MAX(F215,(6/24))+(F215&gt;G215))*24,IF(WEEKDAY(C215,2)=7,IF(F215&gt;G215,([1]Arbejdstider!H$87-F215)*24,IF(F215&lt;G215,(G215-F215)*24)),0))))</f>
        <v>0</v>
      </c>
      <c r="BQ215" s="126">
        <f>IF(OR(H215=0,I215=0),0,IF(AND(WEEKDAY(C215,2)=5,I215&lt;H215,I215&gt;(6/24)),(I215-MAX(H215,(6/24))+(H215&gt;I215))*24-7,IF(WEEKDAY(C215,2)=6,(I215-MAX(H215,(6/24))+(H215&gt;I215))*24,IF(WEEKDAY(C215,2)=7,IF(H215&gt;I215,([1]Arbejdstider!H$87-H215)*24,IF(H215&lt;I215,(I215-H215)*24)),""))))</f>
        <v>0</v>
      </c>
      <c r="BR215" s="137"/>
      <c r="BS215" s="137"/>
      <c r="BT215" s="138"/>
      <c r="BU215" s="128">
        <f t="shared" si="61"/>
        <v>0</v>
      </c>
      <c r="BV215" s="129" t="str">
        <f t="shared" si="62"/>
        <v>Søndag</v>
      </c>
      <c r="CF215" s="140"/>
      <c r="CG215" s="140"/>
      <c r="CP215" s="141"/>
    </row>
    <row r="216" spans="2:94" s="139" customFormat="1" x14ac:dyDescent="0.2">
      <c r="B216" s="133"/>
      <c r="C216" s="134">
        <f t="shared" si="65"/>
        <v>43647</v>
      </c>
      <c r="D216" s="134" t="str">
        <f t="shared" si="66"/>
        <v>Mandag</v>
      </c>
      <c r="E216" s="135" t="s">
        <v>46</v>
      </c>
      <c r="F216" s="109">
        <f>IF(OR(E216=""),"",VLOOKUP(E216,[1]Arbejdstider!$B$4:$AE$78,2,))</f>
        <v>0</v>
      </c>
      <c r="G216" s="109">
        <f>IF(OR(E216=""),"",VLOOKUP(E216,[1]Arbejdstider!$B$4:$AE$78,3,))</f>
        <v>0</v>
      </c>
      <c r="H216" s="109">
        <f>IF(OR(E216=""),"",VLOOKUP(E216,[1]Arbejdstider!$B$4:$AE$78,4,))</f>
        <v>0</v>
      </c>
      <c r="I216" s="109">
        <f>IF(OR(E216=""),"",VLOOKUP(E216,[1]Arbejdstider!$B$4:$AE$78,5,))</f>
        <v>0</v>
      </c>
      <c r="J216" s="110">
        <f>IF(OR(E216=""),"",VLOOKUP(E216,[1]Arbejdstider!$B$4:$AE$78,6,))</f>
        <v>0</v>
      </c>
      <c r="K216" s="110">
        <f>IF(OR(E216=""),"",VLOOKUP(E216,[1]Arbejdstider!$B$4:$AE$78,7,))</f>
        <v>0</v>
      </c>
      <c r="L216" s="111">
        <f>IF(OR(E216=""),"",VLOOKUP(E216,[1]Arbejdstider!$B$3:$AE$78,10,))</f>
        <v>0</v>
      </c>
      <c r="M216" s="111">
        <f>IF(OR(E216=""),"",VLOOKUP(E216,[1]Arbejdstider!$B$4:$AE$78,11,))</f>
        <v>0</v>
      </c>
      <c r="N216" s="109">
        <f>IF(OR(E216=""),"",VLOOKUP(E216,[1]Arbejdstider!$B$4:$AE$78,14,))</f>
        <v>0</v>
      </c>
      <c r="O216" s="109">
        <f>IF(OR(E216=""),"",VLOOKUP(E216,[1]Arbejdstider!$B$4:$AE$78,15,))</f>
        <v>0</v>
      </c>
      <c r="P216" s="109">
        <f>IF(OR(E216=""),"",VLOOKUP(E216,[1]Arbejdstider!$B$4:$AE$78,12,))</f>
        <v>0</v>
      </c>
      <c r="Q216" s="109">
        <f>IF(OR(E216=""),"",VLOOKUP(E216,[1]Arbejdstider!$B$4:$AE$78,13,))</f>
        <v>0</v>
      </c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>
        <f>IF(OR(E216=""),"",VLOOKUP(E216,[1]Arbejdstider!$B$4:$AE$78,16,))</f>
        <v>0</v>
      </c>
      <c r="AC216" s="112">
        <f>IF(OR(E216=""),"",VLOOKUP(E216,[1]Arbejdstider!$B$4:$AE$78,17,))</f>
        <v>0</v>
      </c>
      <c r="AD216" s="112">
        <f>IF(OR(E216=""),"",VLOOKUP(E216,[1]Arbejdstider!$B$4:$AE$78,18,))</f>
        <v>0</v>
      </c>
      <c r="AE216" s="112">
        <f>IF(OR(E216=""),"",VLOOKUP(E216,[1]Arbejdstider!$B$4:$AE$78,19,))</f>
        <v>0</v>
      </c>
      <c r="AF216" s="113">
        <f>IF(OR(E216=""),"",VLOOKUP(E216,[1]Arbejdstider!$B$4:$AE$78,20,))</f>
        <v>1</v>
      </c>
      <c r="AG216" s="109">
        <f>IF(OR(E216=""),"",VLOOKUP(E216,[1]Arbejdstider!$B$4:$AE$78,21,))</f>
        <v>1</v>
      </c>
      <c r="AH216" s="109">
        <f>IF(OR(E216=""),"",VLOOKUP(E216,[1]Arbejdstider!$B$4:$AE$78,22,))</f>
        <v>0</v>
      </c>
      <c r="AI216" s="109">
        <f>IF(OR(E216=""),"",VLOOKUP(E216,[1]Arbejdstider!$B$4:$AE$78,23,))</f>
        <v>0</v>
      </c>
      <c r="AJ216" s="114">
        <f>IF(OR(E216=""),"",VLOOKUP(E216,[1]Arbejdstider!$B$4:$AE$78,20,))</f>
        <v>1</v>
      </c>
      <c r="AK216" s="110">
        <f>IF(OR(E216=""),"",VLOOKUP(E216,[1]Arbejdstider!$B$4:$AE$78,21,))</f>
        <v>1</v>
      </c>
      <c r="AL216" s="115"/>
      <c r="AM216" s="115"/>
      <c r="AN216" s="115"/>
      <c r="AO216" s="115"/>
      <c r="AP216" s="115"/>
      <c r="AQ216" s="115"/>
      <c r="AR216" s="116"/>
      <c r="AS216" s="117"/>
      <c r="AT216" s="118">
        <f>IF(OR(E216=""),"",VLOOKUP(E216,[1]Arbejdstider!$B$4:$AE$78,24,))</f>
        <v>0</v>
      </c>
      <c r="AU216" s="113">
        <f>IF(OR(E216=""),"",VLOOKUP(E216,[1]Arbejdstider!$B$4:$AE$78,22,))</f>
        <v>0</v>
      </c>
      <c r="AV216" s="113">
        <f>IF(OR(E216=""),"",VLOOKUP(E216,[1]Arbejdstider!$B$4:$AE$78,23,))</f>
        <v>0</v>
      </c>
      <c r="AW216" s="119">
        <f t="shared" si="52"/>
        <v>0</v>
      </c>
      <c r="AX216" s="120">
        <f>IF(OR($F216="",$G216=""),0,((IF($G216-MAX($F216,([1]Arbejdstider!$C$84/24))+($G216&lt;$F216)&lt;0,0,$G216-MAX($F216,([1]Arbejdstider!$C$84/24))+($G216&lt;$F216)))*24)-((IF(($G216-MAX($F216,([1]Arbejdstider!$D$84/24))+($G216&lt;$F216))&lt;0,0,($G216-MAX($F216,([1]Arbejdstider!$D$84/24))+($G216&lt;$F216)))))*24)</f>
        <v>0</v>
      </c>
      <c r="AY216" s="122">
        <f>IF(OR($F216="",$G216=""),0,((IF($G216-MAX($F216,([1]Arbejdstider!$C$85/24))+($G216&lt;$F216)&lt;0,0,$G216-MAX($F216,([1]Arbejdstider!$C$85/24))+($G216&lt;$F216)))*24)-((IF(($G216-MAX($F216,([1]Arbejdstider!$D$85/24))+($G216&lt;$F216))&lt;0,0,($G216-MAX($F216,([1]Arbejdstider!$D$85/24))+($G216&lt;$F216)))))*24)-IF(OR($AR216="",$AS216=""),0,((IF($AS216-MAX($AR216,([1]Arbejdstider!$C$85/24))+($AS216&lt;$AR216)&lt;0,0,$AS216-MAX($AR216,([1]Arbejdstider!$C$85/24))+($AS216&lt;$AR216)))*24)-((IF(($AS216-MAX($AR216,([1]Arbejdstider!$D$85/24))+($AS216&lt;$AR216))&lt;0,0,($AS216-MAX($AR216,([1]Arbejdstider!$D$85/24))+($AS216&lt;$AR216)))))*24)</f>
        <v>0</v>
      </c>
      <c r="AZ216" s="122">
        <f>IFERROR(CEILING(IF(E216="","",IF(OR($F216=0,$G216=0),0,($G216&lt;=$F216)*(1-([1]Arbejdstider!$C$86/24)+([1]Arbejdstider!$D$86/24))*24+(MIN(([1]Arbejdstider!$D$86/24),$G216)-MIN(([1]Arbejdstider!$D$86/24),$F216)+MAX(([1]Arbejdstider!$C$86/24),$G216)-MAX(([1]Arbejdstider!$C$86/24),$F216))*24)-IF(OR($AR216=0,$AS216=0),0,($AS216&lt;=$AR216)*(1-([1]Arbejdstider!$C$86/24)+([1]Arbejdstider!$D$86/24))*24+(MIN(([1]Arbejdstider!$D$86/24),$AS216)-MIN(([1]Arbejdstider!$D$86/24),$AR216)+MAX(([1]Arbejdstider!$C$86/24),$AS216)-MAX(([1]Arbejdstider!$C$86/24),$AR216))*24)+IF(OR($H216=0,$I216=0),0,($I216&lt;=$H216)*(1-([1]Arbejdstider!$C$86/24)+([1]Arbejdstider!$D$86/24))*24+(MIN(([1]Arbejdstider!$D$86/24),$I216)-MIN(([1]Arbejdstider!$D$86/24),$H216)+MAX(([1]Arbejdstider!$C$86/24),$G216)-MAX(([1]Arbejdstider!$C$86/24),$H216))*24)),0.5),"")</f>
        <v>0</v>
      </c>
      <c r="BA216" s="122">
        <f t="shared" si="54"/>
        <v>0</v>
      </c>
      <c r="BB216" s="122">
        <f t="shared" si="55"/>
        <v>0</v>
      </c>
      <c r="BC216" s="122">
        <f t="shared" si="56"/>
        <v>0</v>
      </c>
      <c r="BD216" s="123"/>
      <c r="BE216" s="124"/>
      <c r="BF216" s="122">
        <f t="shared" si="53"/>
        <v>0</v>
      </c>
      <c r="BG216" s="122">
        <f t="shared" si="63"/>
        <v>0</v>
      </c>
      <c r="BH216" s="122">
        <f t="shared" si="57"/>
        <v>0</v>
      </c>
      <c r="BI216" s="121">
        <f t="shared" si="58"/>
        <v>0</v>
      </c>
      <c r="BJ216" s="122">
        <f t="shared" si="59"/>
        <v>0</v>
      </c>
      <c r="BK216" s="122">
        <f t="shared" si="51"/>
        <v>0</v>
      </c>
      <c r="BL216" s="121">
        <f t="shared" si="64"/>
        <v>0</v>
      </c>
      <c r="BM216" s="121">
        <f t="shared" si="60"/>
        <v>0</v>
      </c>
      <c r="BN216" s="121"/>
      <c r="BO216" s="136">
        <f>SUM(AW210:AW216)</f>
        <v>1.0104166666666667</v>
      </c>
      <c r="BP216" s="137">
        <f>IF(OR(F216=0,G216=0),0,IF(AND(WEEKDAY(C216,2)=5,G216&lt;F216,G216&gt;(6/24)),(G216-MAX(F216,(6/24))+(F216&gt;G216))*24-7,IF(WEEKDAY(C216,2)=6,(G216-MAX(F216,(6/24))+(F216&gt;G216))*24,IF(WEEKDAY(C216,2)=7,IF(F216&gt;G216,([1]Arbejdstider!H$87-F216)*24,IF(F216&lt;G216,(G216-F216)*24)),0))))</f>
        <v>0</v>
      </c>
      <c r="BQ216" s="126">
        <f>IF(OR(H216=0,I216=0),0,IF(AND(WEEKDAY(C216,2)=5,I216&lt;H216,I216&gt;(6/24)),(I216-MAX(H216,(6/24))+(H216&gt;I216))*24-7,IF(WEEKDAY(C216,2)=6,(I216-MAX(H216,(6/24))+(H216&gt;I216))*24,IF(WEEKDAY(C216,2)=7,IF(H216&gt;I216,([1]Arbejdstider!H$87-H216)*24,IF(H216&lt;I216,(I216-H216)*24)),""))))</f>
        <v>0</v>
      </c>
      <c r="BR216" s="137"/>
      <c r="BS216" s="137"/>
      <c r="BT216" s="138">
        <f>SUM(BO195:BO216)</f>
        <v>6.479166666666667</v>
      </c>
      <c r="BU216" s="128">
        <f t="shared" si="61"/>
        <v>0</v>
      </c>
      <c r="BV216" s="129" t="str">
        <f t="shared" si="62"/>
        <v>Mandag</v>
      </c>
      <c r="CF216" s="140"/>
      <c r="CG216" s="140"/>
      <c r="CP216" s="141"/>
    </row>
    <row r="217" spans="2:94" s="139" customFormat="1" x14ac:dyDescent="0.2">
      <c r="B217" s="133">
        <f>B210+1</f>
        <v>27</v>
      </c>
      <c r="C217" s="134">
        <f t="shared" si="65"/>
        <v>43648</v>
      </c>
      <c r="D217" s="134" t="str">
        <f t="shared" si="66"/>
        <v>Tirsdag</v>
      </c>
      <c r="E217" s="135" t="s">
        <v>51</v>
      </c>
      <c r="F217" s="109">
        <f>IF(OR(E217=""),"",VLOOKUP(E217,[1]Arbejdstider!$B$4:$AE$78,2,))</f>
        <v>0.47916666666666669</v>
      </c>
      <c r="G217" s="109">
        <f>IF(OR(E217=""),"",VLOOKUP(E217,[1]Arbejdstider!$B$4:$AE$78,3,))</f>
        <v>0.8125</v>
      </c>
      <c r="H217" s="109">
        <f>IF(OR(E217=""),"",VLOOKUP(E217,[1]Arbejdstider!$B$4:$AE$78,4,))</f>
        <v>0</v>
      </c>
      <c r="I217" s="109">
        <f>IF(OR(E217=""),"",VLOOKUP(E217,[1]Arbejdstider!$B$4:$AE$78,5,))</f>
        <v>0</v>
      </c>
      <c r="J217" s="110">
        <f>IF(OR(E217=""),"",VLOOKUP(E217,[1]Arbejdstider!$B$4:$AE$78,6,))</f>
        <v>0</v>
      </c>
      <c r="K217" s="110">
        <f>IF(OR(E217=""),"",VLOOKUP(E217,[1]Arbejdstider!$B$4:$AE$78,7,))</f>
        <v>0</v>
      </c>
      <c r="L217" s="111">
        <f>IF(OR(E217=""),"",VLOOKUP(E217,[1]Arbejdstider!$B$3:$AE$78,10,))</f>
        <v>0</v>
      </c>
      <c r="M217" s="111">
        <f>IF(OR(E217=""),"",VLOOKUP(E217,[1]Arbejdstider!$B$4:$AE$78,11,))</f>
        <v>0</v>
      </c>
      <c r="N217" s="109">
        <f>IF(OR(E217=""),"",VLOOKUP(E217,[1]Arbejdstider!$B$4:$AE$78,14,))</f>
        <v>0</v>
      </c>
      <c r="O217" s="109">
        <f>IF(OR(E217=""),"",VLOOKUP(E217,[1]Arbejdstider!$B$4:$AE$78,15,))</f>
        <v>0</v>
      </c>
      <c r="P217" s="109">
        <f>IF(OR(E217=""),"",VLOOKUP(E217,[1]Arbejdstider!$B$4:$AE$78,12,))</f>
        <v>0</v>
      </c>
      <c r="Q217" s="109">
        <f>IF(OR(E217=""),"",VLOOKUP(E217,[1]Arbejdstider!$B$4:$AE$78,13,))</f>
        <v>0</v>
      </c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>
        <f>IF(OR(E217=""),"",VLOOKUP(E217,[1]Arbejdstider!$B$4:$AE$78,16,))</f>
        <v>0</v>
      </c>
      <c r="AC217" s="112">
        <f>IF(OR(E217=""),"",VLOOKUP(E217,[1]Arbejdstider!$B$4:$AE$78,17,))</f>
        <v>0</v>
      </c>
      <c r="AD217" s="112">
        <f>IF(OR(E217=""),"",VLOOKUP(E217,[1]Arbejdstider!$B$4:$AE$78,18,))</f>
        <v>0</v>
      </c>
      <c r="AE217" s="112">
        <f>IF(OR(E217=""),"",VLOOKUP(E217,[1]Arbejdstider!$B$4:$AE$78,19,))</f>
        <v>0</v>
      </c>
      <c r="AF217" s="113">
        <f>IF(OR(E217=""),"",VLOOKUP(E217,[1]Arbejdstider!$B$4:$AE$78,20,))</f>
        <v>1</v>
      </c>
      <c r="AG217" s="109">
        <f>IF(OR(E217=""),"",VLOOKUP(E217,[1]Arbejdstider!$B$4:$AE$78,21,))</f>
        <v>0.47916666666666669</v>
      </c>
      <c r="AH217" s="109">
        <f>IF(OR(E217=""),"",VLOOKUP(E217,[1]Arbejdstider!$B$4:$AE$78,22,))</f>
        <v>0.8125</v>
      </c>
      <c r="AI217" s="109">
        <f>IF(OR(E217=""),"",VLOOKUP(E217,[1]Arbejdstider!$B$4:$AE$78,23,))</f>
        <v>1</v>
      </c>
      <c r="AJ217" s="114">
        <f>IF(OR(E217=""),"",VLOOKUP(E217,[1]Arbejdstider!$B$4:$AE$78,20,))</f>
        <v>1</v>
      </c>
      <c r="AK217" s="110">
        <f>IF(OR(E217=""),"",VLOOKUP(E217,[1]Arbejdstider!$B$4:$AE$78,21,))</f>
        <v>0.47916666666666669</v>
      </c>
      <c r="AL217" s="115"/>
      <c r="AM217" s="115"/>
      <c r="AN217" s="115"/>
      <c r="AO217" s="115"/>
      <c r="AP217" s="115"/>
      <c r="AQ217" s="115"/>
      <c r="AR217" s="116"/>
      <c r="AS217" s="117"/>
      <c r="AT217" s="118">
        <f>IF(OR(E217=""),"",VLOOKUP(E217,[1]Arbejdstider!$B$4:$AE$78,24,))</f>
        <v>0.47916666666666674</v>
      </c>
      <c r="AU217" s="113">
        <f>IF(OR(E217=""),"",VLOOKUP(E217,[1]Arbejdstider!$B$4:$AE$78,22,))</f>
        <v>0.8125</v>
      </c>
      <c r="AV217" s="113">
        <f>IF(OR(E217=""),"",VLOOKUP(E217,[1]Arbejdstider!$B$4:$AE$78,23,))</f>
        <v>1</v>
      </c>
      <c r="AW217" s="119">
        <f t="shared" si="52"/>
        <v>0.33333333333333331</v>
      </c>
      <c r="AX217" s="120">
        <f>IF(OR($F217="",$G217=""),0,((IF($G217-MAX($F217,([1]Arbejdstider!$C$84/24))+($G217&lt;$F217)&lt;0,0,$G217-MAX($F217,([1]Arbejdstider!$C$84/24))+($G217&lt;$F217)))*24)-((IF(($G217-MAX($F217,([1]Arbejdstider!$D$84/24))+($G217&lt;$F217))&lt;0,0,($G217-MAX($F217,([1]Arbejdstider!$D$84/24))+($G217&lt;$F217)))))*24)</f>
        <v>6.5</v>
      </c>
      <c r="AY217" s="122">
        <f>IF(OR($F217="",$G217=""),0,((IF($G217-MAX($F217,([1]Arbejdstider!$C$85/24))+($G217&lt;$F217)&lt;0,0,$G217-MAX($F217,([1]Arbejdstider!$C$85/24))+($G217&lt;$F217)))*24)-((IF(($G217-MAX($F217,([1]Arbejdstider!$D$85/24))+($G217&lt;$F217))&lt;0,0,($G217-MAX($F217,([1]Arbejdstider!$D$85/24))+($G217&lt;$F217)))))*24)-IF(OR($AR217="",$AS217=""),0,((IF($AS217-MAX($AR217,([1]Arbejdstider!$C$85/24))+($AS217&lt;$AR217)&lt;0,0,$AS217-MAX($AR217,([1]Arbejdstider!$C$85/24))+($AS217&lt;$AR217)))*24)-((IF(($AS217-MAX($AR217,([1]Arbejdstider!$D$85/24))+($AS217&lt;$AR217))&lt;0,0,($AS217-MAX($AR217,([1]Arbejdstider!$D$85/24))+($AS217&lt;$AR217)))))*24)</f>
        <v>1.5</v>
      </c>
      <c r="AZ217" s="122">
        <f>IFERROR(CEILING(IF(E217="","",IF(OR($F217=0,$G217=0),0,($G217&lt;=$F217)*(1-([1]Arbejdstider!$C$86/24)+([1]Arbejdstider!$D$86/24))*24+(MIN(([1]Arbejdstider!$D$86/24),$G217)-MIN(([1]Arbejdstider!$D$86/24),$F217)+MAX(([1]Arbejdstider!$C$86/24),$G217)-MAX(([1]Arbejdstider!$C$86/24),$F217))*24)-IF(OR($AR217=0,$AS217=0),0,($AS217&lt;=$AR217)*(1-([1]Arbejdstider!$C$86/24)+([1]Arbejdstider!$D$86/24))*24+(MIN(([1]Arbejdstider!$D$86/24),$AS217)-MIN(([1]Arbejdstider!$D$86/24),$AR217)+MAX(([1]Arbejdstider!$C$86/24),$AS217)-MAX(([1]Arbejdstider!$C$86/24),$AR217))*24)+IF(OR($H217=0,$I217=0),0,($I217&lt;=$H217)*(1-([1]Arbejdstider!$C$86/24)+([1]Arbejdstider!$D$86/24))*24+(MIN(([1]Arbejdstider!$D$86/24),$I217)-MIN(([1]Arbejdstider!$D$86/24),$H217)+MAX(([1]Arbejdstider!$C$86/24),$G217)-MAX(([1]Arbejdstider!$C$86/24),$H217))*24)),0.5),"")</f>
        <v>0</v>
      </c>
      <c r="BA217" s="122">
        <f t="shared" si="54"/>
        <v>0</v>
      </c>
      <c r="BB217" s="122">
        <f t="shared" si="55"/>
        <v>0</v>
      </c>
      <c r="BC217" s="122">
        <f t="shared" si="56"/>
        <v>0</v>
      </c>
      <c r="BD217" s="123"/>
      <c r="BE217" s="124"/>
      <c r="BF217" s="122">
        <f t="shared" si="53"/>
        <v>0</v>
      </c>
      <c r="BG217" s="122">
        <f t="shared" si="63"/>
        <v>0</v>
      </c>
      <c r="BH217" s="122">
        <f t="shared" si="57"/>
        <v>0</v>
      </c>
      <c r="BI217" s="121">
        <f t="shared" si="58"/>
        <v>0</v>
      </c>
      <c r="BJ217" s="122">
        <f t="shared" si="59"/>
        <v>0</v>
      </c>
      <c r="BK217" s="122">
        <f t="shared" si="51"/>
        <v>0</v>
      </c>
      <c r="BL217" s="121">
        <f t="shared" si="64"/>
        <v>0</v>
      </c>
      <c r="BM217" s="121">
        <f t="shared" si="60"/>
        <v>0</v>
      </c>
      <c r="BN217" s="121"/>
      <c r="BO217" s="136"/>
      <c r="BP217" s="137">
        <f>IF(OR(F217=0,G217=0),0,IF(AND(WEEKDAY(C217,2)=5,G217&lt;F217,G217&gt;(6/24)),(G217-MAX(F217,(6/24))+(F217&gt;G217))*24-7,IF(WEEKDAY(C217,2)=6,(G217-MAX(F217,(6/24))+(F217&gt;G217))*24,IF(WEEKDAY(C217,2)=7,IF(F217&gt;G217,([1]Arbejdstider!H$87-F217)*24,IF(F217&lt;G217,(G217-F217)*24)),0))))</f>
        <v>0</v>
      </c>
      <c r="BQ217" s="126">
        <f>IF(OR(H217=0,I217=0),0,IF(AND(WEEKDAY(C217,2)=5,I217&lt;H217,I217&gt;(6/24)),(I217-MAX(H217,(6/24))+(H217&gt;I217))*24-7,IF(WEEKDAY(C217,2)=6,(I217-MAX(H217,(6/24))+(H217&gt;I217))*24,IF(WEEKDAY(C217,2)=7,IF(H217&gt;I217,([1]Arbejdstider!H$87-H217)*24,IF(H217&lt;I217,(I217-H217)*24)),""))))</f>
        <v>0</v>
      </c>
      <c r="BR217" s="137"/>
      <c r="BS217" s="137"/>
      <c r="BT217" s="138"/>
      <c r="BU217" s="128">
        <f t="shared" si="61"/>
        <v>27</v>
      </c>
      <c r="BV217" s="129" t="str">
        <f t="shared" si="62"/>
        <v>Tirsdag</v>
      </c>
      <c r="CF217" s="140"/>
      <c r="CG217" s="140"/>
      <c r="CP217" s="141"/>
    </row>
    <row r="218" spans="2:94" s="139" customFormat="1" x14ac:dyDescent="0.2">
      <c r="B218" s="133"/>
      <c r="C218" s="134">
        <f t="shared" si="65"/>
        <v>43649</v>
      </c>
      <c r="D218" s="134" t="str">
        <f t="shared" si="66"/>
        <v>Onsdag</v>
      </c>
      <c r="E218" s="135" t="s">
        <v>52</v>
      </c>
      <c r="F218" s="109">
        <f>IF(OR(E218=""),"",VLOOKUP(E218,[1]Arbejdstider!$B$4:$AE$78,2,))</f>
        <v>0.29166666666666669</v>
      </c>
      <c r="G218" s="109">
        <f>IF(OR(E218=""),"",VLOOKUP(E218,[1]Arbejdstider!$B$4:$AE$78,3,))</f>
        <v>0.63541666666666663</v>
      </c>
      <c r="H218" s="109">
        <f>IF(OR(E218=""),"",VLOOKUP(E218,[1]Arbejdstider!$B$4:$AE$78,4,))</f>
        <v>0</v>
      </c>
      <c r="I218" s="109">
        <f>IF(OR(E218=""),"",VLOOKUP(E218,[1]Arbejdstider!$B$4:$AE$78,5,))</f>
        <v>0</v>
      </c>
      <c r="J218" s="110">
        <f>IF(OR(E218=""),"",VLOOKUP(E218,[1]Arbejdstider!$B$4:$AE$78,6,))</f>
        <v>0</v>
      </c>
      <c r="K218" s="110">
        <f>IF(OR(E218=""),"",VLOOKUP(E218,[1]Arbejdstider!$B$4:$AE$78,7,))</f>
        <v>0</v>
      </c>
      <c r="L218" s="111">
        <f>IF(OR(E218=""),"",VLOOKUP(E218,[1]Arbejdstider!$B$3:$AE$78,10,))</f>
        <v>0</v>
      </c>
      <c r="M218" s="111">
        <f>IF(OR(E218=""),"",VLOOKUP(E218,[1]Arbejdstider!$B$4:$AE$78,11,))</f>
        <v>0</v>
      </c>
      <c r="N218" s="109">
        <f>IF(OR(E218=""),"",VLOOKUP(E218,[1]Arbejdstider!$B$4:$AE$78,14,))</f>
        <v>0</v>
      </c>
      <c r="O218" s="109">
        <f>IF(OR(E218=""),"",VLOOKUP(E218,[1]Arbejdstider!$B$4:$AE$78,15,))</f>
        <v>0</v>
      </c>
      <c r="P218" s="109">
        <f>IF(OR(E218=""),"",VLOOKUP(E218,[1]Arbejdstider!$B$4:$AE$78,12,))</f>
        <v>0</v>
      </c>
      <c r="Q218" s="109">
        <f>IF(OR(E218=""),"",VLOOKUP(E218,[1]Arbejdstider!$B$4:$AE$78,13,))</f>
        <v>0</v>
      </c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>
        <f>IF(OR(E218=""),"",VLOOKUP(E218,[1]Arbejdstider!$B$4:$AE$78,16,))</f>
        <v>0</v>
      </c>
      <c r="AC218" s="112">
        <f>IF(OR(E218=""),"",VLOOKUP(E218,[1]Arbejdstider!$B$4:$AE$78,17,))</f>
        <v>0</v>
      </c>
      <c r="AD218" s="112">
        <f>IF(OR(E218=""),"",VLOOKUP(E218,[1]Arbejdstider!$B$4:$AE$78,18,))</f>
        <v>0</v>
      </c>
      <c r="AE218" s="112">
        <f>IF(OR(E218=""),"",VLOOKUP(E218,[1]Arbejdstider!$B$4:$AE$78,19,))</f>
        <v>0</v>
      </c>
      <c r="AF218" s="113">
        <f>IF(OR(E218=""),"",VLOOKUP(E218,[1]Arbejdstider!$B$4:$AE$78,20,))</f>
        <v>1</v>
      </c>
      <c r="AG218" s="109">
        <f>IF(OR(E218=""),"",VLOOKUP(E218,[1]Arbejdstider!$B$4:$AE$78,21,))</f>
        <v>0.29166666666666669</v>
      </c>
      <c r="AH218" s="109">
        <f>IF(OR(E218=""),"",VLOOKUP(E218,[1]Arbejdstider!$B$4:$AE$78,22,))</f>
        <v>0.63541666666666663</v>
      </c>
      <c r="AI218" s="109">
        <f>IF(OR(E218=""),"",VLOOKUP(E218,[1]Arbejdstider!$B$4:$AE$78,23,))</f>
        <v>1</v>
      </c>
      <c r="AJ218" s="114">
        <f>IF(OR(E218=""),"",VLOOKUP(E218,[1]Arbejdstider!$B$4:$AE$78,20,))</f>
        <v>1</v>
      </c>
      <c r="AK218" s="110">
        <f>IF(OR(E218=""),"",VLOOKUP(E218,[1]Arbejdstider!$B$4:$AE$78,21,))</f>
        <v>0.29166666666666669</v>
      </c>
      <c r="AL218" s="115"/>
      <c r="AM218" s="115"/>
      <c r="AN218" s="115"/>
      <c r="AO218" s="115"/>
      <c r="AP218" s="115"/>
      <c r="AQ218" s="115"/>
      <c r="AR218" s="116"/>
      <c r="AS218" s="117"/>
      <c r="AT218" s="118">
        <f>IF(OR(E218=""),"",VLOOKUP(E218,[1]Arbejdstider!$B$4:$AE$78,24,))</f>
        <v>0.29166666666666674</v>
      </c>
      <c r="AU218" s="113">
        <f>IF(OR(E218=""),"",VLOOKUP(E218,[1]Arbejdstider!$B$4:$AE$78,22,))</f>
        <v>0.63541666666666663</v>
      </c>
      <c r="AV218" s="113">
        <f>IF(OR(E218=""),"",VLOOKUP(E218,[1]Arbejdstider!$B$4:$AE$78,23,))</f>
        <v>1</v>
      </c>
      <c r="AW218" s="119">
        <f t="shared" si="52"/>
        <v>0.34375</v>
      </c>
      <c r="AX218" s="120">
        <f>IF(OR($F218="",$G218=""),0,((IF($G218-MAX($F218,([1]Arbejdstider!$C$84/24))+($G218&lt;$F218)&lt;0,0,$G218-MAX($F218,([1]Arbejdstider!$C$84/24))+($G218&lt;$F218)))*24)-((IF(($G218-MAX($F218,([1]Arbejdstider!$D$84/24))+($G218&lt;$F218))&lt;0,0,($G218-MAX($F218,([1]Arbejdstider!$D$84/24))+($G218&lt;$F218)))))*24)</f>
        <v>8.2499999999999982</v>
      </c>
      <c r="AY218" s="122">
        <f>IF(OR($F218="",$G218=""),0,((IF($G218-MAX($F218,([1]Arbejdstider!$C$85/24))+($G218&lt;$F218)&lt;0,0,$G218-MAX($F218,([1]Arbejdstider!$C$85/24))+($G218&lt;$F218)))*24)-((IF(($G218-MAX($F218,([1]Arbejdstider!$D$85/24))+($G218&lt;$F218))&lt;0,0,($G218-MAX($F218,([1]Arbejdstider!$D$85/24))+($G218&lt;$F218)))))*24)-IF(OR($AR218="",$AS218=""),0,((IF($AS218-MAX($AR218,([1]Arbejdstider!$C$85/24))+($AS218&lt;$AR218)&lt;0,0,$AS218-MAX($AR218,([1]Arbejdstider!$C$85/24))+($AS218&lt;$AR218)))*24)-((IF(($AS218-MAX($AR218,([1]Arbejdstider!$D$85/24))+($AS218&lt;$AR218))&lt;0,0,($AS218-MAX($AR218,([1]Arbejdstider!$D$85/24))+($AS218&lt;$AR218)))))*24)</f>
        <v>0</v>
      </c>
      <c r="AZ218" s="122">
        <f>IFERROR(CEILING(IF(E218="","",IF(OR($F218=0,$G218=0),0,($G218&lt;=$F218)*(1-([1]Arbejdstider!$C$86/24)+([1]Arbejdstider!$D$86/24))*24+(MIN(([1]Arbejdstider!$D$86/24),$G218)-MIN(([1]Arbejdstider!$D$86/24),$F218)+MAX(([1]Arbejdstider!$C$86/24),$G218)-MAX(([1]Arbejdstider!$C$86/24),$F218))*24)-IF(OR($AR218=0,$AS218=0),0,($AS218&lt;=$AR218)*(1-([1]Arbejdstider!$C$86/24)+([1]Arbejdstider!$D$86/24))*24+(MIN(([1]Arbejdstider!$D$86/24),$AS218)-MIN(([1]Arbejdstider!$D$86/24),$AR218)+MAX(([1]Arbejdstider!$C$86/24),$AS218)-MAX(([1]Arbejdstider!$C$86/24),$AR218))*24)+IF(OR($H218=0,$I218=0),0,($I218&lt;=$H218)*(1-([1]Arbejdstider!$C$86/24)+([1]Arbejdstider!$D$86/24))*24+(MIN(([1]Arbejdstider!$D$86/24),$I218)-MIN(([1]Arbejdstider!$D$86/24),$H218)+MAX(([1]Arbejdstider!$C$86/24),$G218)-MAX(([1]Arbejdstider!$C$86/24),$H218))*24)),0.5),"")</f>
        <v>0</v>
      </c>
      <c r="BA218" s="122">
        <f t="shared" si="54"/>
        <v>0</v>
      </c>
      <c r="BB218" s="122">
        <f t="shared" si="55"/>
        <v>0</v>
      </c>
      <c r="BC218" s="122">
        <f t="shared" si="56"/>
        <v>0</v>
      </c>
      <c r="BD218" s="123"/>
      <c r="BE218" s="124"/>
      <c r="BF218" s="122">
        <f t="shared" si="53"/>
        <v>0</v>
      </c>
      <c r="BG218" s="122">
        <f t="shared" si="63"/>
        <v>0</v>
      </c>
      <c r="BH218" s="122">
        <f t="shared" si="57"/>
        <v>0</v>
      </c>
      <c r="BI218" s="121">
        <f t="shared" si="58"/>
        <v>0</v>
      </c>
      <c r="BJ218" s="122">
        <f t="shared" si="59"/>
        <v>0</v>
      </c>
      <c r="BK218" s="122">
        <f t="shared" si="51"/>
        <v>0</v>
      </c>
      <c r="BL218" s="121">
        <f t="shared" si="64"/>
        <v>0</v>
      </c>
      <c r="BM218" s="121">
        <f t="shared" si="60"/>
        <v>0</v>
      </c>
      <c r="BN218" s="121"/>
      <c r="BO218" s="136"/>
      <c r="BP218" s="137">
        <f>IF(OR(F218=0,G218=0),0,IF(AND(WEEKDAY(C218,2)=5,G218&lt;F218,G218&gt;(6/24)),(G218-MAX(F218,(6/24))+(F218&gt;G218))*24-7,IF(WEEKDAY(C218,2)=6,(G218-MAX(F218,(6/24))+(F218&gt;G218))*24,IF(WEEKDAY(C218,2)=7,IF(F218&gt;G218,([1]Arbejdstider!H$87-F218)*24,IF(F218&lt;G218,(G218-F218)*24)),0))))</f>
        <v>0</v>
      </c>
      <c r="BQ218" s="126">
        <f>IF(OR(H218=0,I218=0),0,IF(AND(WEEKDAY(C218,2)=5,I218&lt;H218,I218&gt;(6/24)),(I218-MAX(H218,(6/24))+(H218&gt;I218))*24-7,IF(WEEKDAY(C218,2)=6,(I218-MAX(H218,(6/24))+(H218&gt;I218))*24,IF(WEEKDAY(C218,2)=7,IF(H218&gt;I218,([1]Arbejdstider!H$87-H218)*24,IF(H218&lt;I218,(I218-H218)*24)),""))))</f>
        <v>0</v>
      </c>
      <c r="BR218" s="137"/>
      <c r="BS218" s="137"/>
      <c r="BT218" s="138"/>
      <c r="BU218" s="128">
        <f t="shared" si="61"/>
        <v>0</v>
      </c>
      <c r="BV218" s="129" t="str">
        <f t="shared" si="62"/>
        <v>Onsdag</v>
      </c>
      <c r="CF218" s="140"/>
      <c r="CG218" s="140"/>
      <c r="CP218" s="141"/>
    </row>
    <row r="219" spans="2:94" s="139" customFormat="1" x14ac:dyDescent="0.2">
      <c r="B219" s="133"/>
      <c r="C219" s="134">
        <f t="shared" si="65"/>
        <v>43650</v>
      </c>
      <c r="D219" s="134" t="str">
        <f t="shared" si="66"/>
        <v>Torsdag</v>
      </c>
      <c r="E219" s="135" t="s">
        <v>50</v>
      </c>
      <c r="F219" s="109">
        <f>IF(OR(E219=""),"",VLOOKUP(E219,[1]Arbejdstider!$B$4:$AE$78,2,))</f>
        <v>0.29166666666666669</v>
      </c>
      <c r="G219" s="109">
        <f>IF(OR(E219=""),"",VLOOKUP(E219,[1]Arbejdstider!$B$4:$AE$78,3,))</f>
        <v>0.625</v>
      </c>
      <c r="H219" s="109">
        <f>IF(OR(E219=""),"",VLOOKUP(E219,[1]Arbejdstider!$B$4:$AE$78,4,))</f>
        <v>0.95833333333333337</v>
      </c>
      <c r="I219" s="109">
        <f>IF(OR(E219=""),"",VLOOKUP(E219,[1]Arbejdstider!$B$4:$AE$78,5,))</f>
        <v>0.30208333333333331</v>
      </c>
      <c r="J219" s="110">
        <f>IF(OR(E219=""),"",VLOOKUP(E219,[1]Arbejdstider!$B$4:$AE$78,6,))</f>
        <v>0</v>
      </c>
      <c r="K219" s="110">
        <f>IF(OR(E219=""),"",VLOOKUP(E219,[1]Arbejdstider!$B$4:$AE$78,7,))</f>
        <v>0</v>
      </c>
      <c r="L219" s="111">
        <f>IF(OR(E219=""),"",VLOOKUP(E219,[1]Arbejdstider!$B$3:$AE$78,10,))</f>
        <v>0</v>
      </c>
      <c r="M219" s="111">
        <f>IF(OR(E219=""),"",VLOOKUP(E219,[1]Arbejdstider!$B$4:$AE$78,11,))</f>
        <v>0</v>
      </c>
      <c r="N219" s="109">
        <f>IF(OR(E219=""),"",VLOOKUP(E219,[1]Arbejdstider!$B$4:$AE$78,14,))</f>
        <v>0</v>
      </c>
      <c r="O219" s="109">
        <f>IF(OR(E219=""),"",VLOOKUP(E219,[1]Arbejdstider!$B$4:$AE$78,15,))</f>
        <v>0</v>
      </c>
      <c r="P219" s="109">
        <f>IF(OR(E219=""),"",VLOOKUP(E219,[1]Arbejdstider!$B$4:$AE$78,12,))</f>
        <v>0</v>
      </c>
      <c r="Q219" s="109">
        <f>IF(OR(E219=""),"",VLOOKUP(E219,[1]Arbejdstider!$B$4:$AE$78,13,))</f>
        <v>0</v>
      </c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>
        <f>IF(OR(E219=""),"",VLOOKUP(E219,[1]Arbejdstider!$B$4:$AE$78,16,))</f>
        <v>0</v>
      </c>
      <c r="AC219" s="112">
        <f>IF(OR(E219=""),"",VLOOKUP(E219,[1]Arbejdstider!$B$4:$AE$78,17,))</f>
        <v>0</v>
      </c>
      <c r="AD219" s="112">
        <f>IF(OR(E219=""),"",VLOOKUP(E219,[1]Arbejdstider!$B$4:$AE$78,18,))</f>
        <v>0</v>
      </c>
      <c r="AE219" s="112">
        <f>IF(OR(E219=""),"",VLOOKUP(E219,[1]Arbejdstider!$B$4:$AE$78,19,))</f>
        <v>0</v>
      </c>
      <c r="AF219" s="113">
        <f>IF(OR(E219=""),"",VLOOKUP(E219,[1]Arbejdstider!$B$4:$AE$78,20,))</f>
        <v>1</v>
      </c>
      <c r="AG219" s="109">
        <f>IF(OR(E219=""),"",VLOOKUP(E219,[1]Arbejdstider!$B$4:$AE$78,21,))</f>
        <v>0.29166666666666669</v>
      </c>
      <c r="AH219" s="109">
        <f>IF(OR(E219=""),"",VLOOKUP(E219,[1]Arbejdstider!$B$4:$AE$78,22,))</f>
        <v>0.625</v>
      </c>
      <c r="AI219" s="109">
        <f>IF(OR(E219=""),"",VLOOKUP(E219,[1]Arbejdstider!$B$4:$AE$78,23,))</f>
        <v>0.95833333333333337</v>
      </c>
      <c r="AJ219" s="114">
        <f>IF(OR(E219=""),"",VLOOKUP(E219,[1]Arbejdstider!$B$4:$AE$78,20,))</f>
        <v>1</v>
      </c>
      <c r="AK219" s="110">
        <f>IF(OR(E219=""),"",VLOOKUP(E219,[1]Arbejdstider!$B$4:$AE$78,21,))</f>
        <v>0.29166666666666669</v>
      </c>
      <c r="AL219" s="115"/>
      <c r="AM219" s="115"/>
      <c r="AN219" s="115"/>
      <c r="AO219" s="115"/>
      <c r="AP219" s="115"/>
      <c r="AQ219" s="115"/>
      <c r="AR219" s="116"/>
      <c r="AS219" s="117"/>
      <c r="AT219" s="118">
        <f>IF(OR(E219=""),"",VLOOKUP(E219,[1]Arbejdstider!$B$4:$AE$78,24,))</f>
        <v>0.29166666666666674</v>
      </c>
      <c r="AU219" s="113">
        <f>IF(OR(E219=""),"",VLOOKUP(E219,[1]Arbejdstider!$B$4:$AE$78,22,))</f>
        <v>0.625</v>
      </c>
      <c r="AV219" s="113">
        <f>IF(OR(E219=""),"",VLOOKUP(E219,[1]Arbejdstider!$B$4:$AE$78,23,))</f>
        <v>0.95833333333333337</v>
      </c>
      <c r="AW219" s="119">
        <f t="shared" si="52"/>
        <v>0.67708333333333337</v>
      </c>
      <c r="AX219" s="120">
        <f>IF(OR($F219="",$G219=""),0,((IF($G219-MAX($F219,([1]Arbejdstider!$C$84/24))+($G219&lt;$F219)&lt;0,0,$G219-MAX($F219,([1]Arbejdstider!$C$84/24))+($G219&lt;$F219)))*24)-((IF(($G219-MAX($F219,([1]Arbejdstider!$D$84/24))+($G219&lt;$F219))&lt;0,0,($G219-MAX($F219,([1]Arbejdstider!$D$84/24))+($G219&lt;$F219)))))*24)</f>
        <v>8</v>
      </c>
      <c r="AY219" s="122">
        <f>IF(OR($F219="",$G219=""),0,((IF($G219-MAX($F219,([1]Arbejdstider!$C$85/24))+($G219&lt;$F219)&lt;0,0,$G219-MAX($F219,([1]Arbejdstider!$C$85/24))+($G219&lt;$F219)))*24)-((IF(($G219-MAX($F219,([1]Arbejdstider!$D$85/24))+($G219&lt;$F219))&lt;0,0,($G219-MAX($F219,([1]Arbejdstider!$D$85/24))+($G219&lt;$F219)))))*24)-IF(OR($AR219="",$AS219=""),0,((IF($AS219-MAX($AR219,([1]Arbejdstider!$C$85/24))+($AS219&lt;$AR219)&lt;0,0,$AS219-MAX($AR219,([1]Arbejdstider!$C$85/24))+($AS219&lt;$AR219)))*24)-((IF(($AS219-MAX($AR219,([1]Arbejdstider!$D$85/24))+($AS219&lt;$AR219))&lt;0,0,($AS219-MAX($AR219,([1]Arbejdstider!$D$85/24))+($AS219&lt;$AR219)))))*24)</f>
        <v>0</v>
      </c>
      <c r="AZ219" s="122">
        <f>IFERROR(CEILING(IF(E219="","",IF(OR($F219=0,$G219=0),0,($G219&lt;=$F219)*(1-([1]Arbejdstider!$C$86/24)+([1]Arbejdstider!$D$86/24))*24+(MIN(([1]Arbejdstider!$D$86/24),$G219)-MIN(([1]Arbejdstider!$D$86/24),$F219)+MAX(([1]Arbejdstider!$C$86/24),$G219)-MAX(([1]Arbejdstider!$C$86/24),$F219))*24)-IF(OR($AR219=0,$AS219=0),0,($AS219&lt;=$AR219)*(1-([1]Arbejdstider!$C$86/24)+([1]Arbejdstider!$D$86/24))*24+(MIN(([1]Arbejdstider!$D$86/24),$AS219)-MIN(([1]Arbejdstider!$D$86/24),$AR219)+MAX(([1]Arbejdstider!$C$86/24),$AS219)-MAX(([1]Arbejdstider!$C$86/24),$AR219))*24)+IF(OR($H219=0,$I219=0),0,($I219&lt;=$H219)*(1-([1]Arbejdstider!$C$86/24)+([1]Arbejdstider!$D$86/24))*24+(MIN(([1]Arbejdstider!$D$86/24),$I219)-MIN(([1]Arbejdstider!$D$86/24),$H219)+MAX(([1]Arbejdstider!$C$86/24),$G219)-MAX(([1]Arbejdstider!$C$86/24),$H219))*24)),0.5),"")</f>
        <v>7</v>
      </c>
      <c r="BA219" s="122">
        <f t="shared" si="54"/>
        <v>0</v>
      </c>
      <c r="BB219" s="122">
        <f t="shared" si="55"/>
        <v>0</v>
      </c>
      <c r="BC219" s="122">
        <f t="shared" si="56"/>
        <v>0</v>
      </c>
      <c r="BD219" s="123"/>
      <c r="BE219" s="124"/>
      <c r="BF219" s="122">
        <f t="shared" si="53"/>
        <v>0</v>
      </c>
      <c r="BG219" s="122" t="str">
        <f t="shared" si="63"/>
        <v/>
      </c>
      <c r="BH219" s="122">
        <f t="shared" si="57"/>
        <v>0</v>
      </c>
      <c r="BI219" s="121">
        <f t="shared" si="58"/>
        <v>0</v>
      </c>
      <c r="BJ219" s="122">
        <f t="shared" si="59"/>
        <v>0</v>
      </c>
      <c r="BK219" s="122">
        <f t="shared" si="51"/>
        <v>0</v>
      </c>
      <c r="BL219" s="121">
        <f t="shared" si="64"/>
        <v>0</v>
      </c>
      <c r="BM219" s="121">
        <f t="shared" si="60"/>
        <v>0</v>
      </c>
      <c r="BN219" s="121"/>
      <c r="BO219" s="136"/>
      <c r="BP219" s="137">
        <f>IF(OR(F219=0,G219=0),0,IF(AND(WEEKDAY(C219,2)=5,G219&lt;F219,G219&gt;(6/24)),(G219-MAX(F219,(6/24))+(F219&gt;G219))*24-7,IF(WEEKDAY(C219,2)=6,(G219-MAX(F219,(6/24))+(F219&gt;G219))*24,IF(WEEKDAY(C219,2)=7,IF(F219&gt;G219,([1]Arbejdstider!H$87-F219)*24,IF(F219&lt;G219,(G219-F219)*24)),0))))</f>
        <v>0</v>
      </c>
      <c r="BQ219" s="126" t="str">
        <f>IF(OR(H219=0,I219=0),0,IF(AND(WEEKDAY(C219,2)=5,I219&lt;H219,I219&gt;(6/24)),(I219-MAX(H219,(6/24))+(H219&gt;I219))*24-7,IF(WEEKDAY(C219,2)=6,(I219-MAX(H219,(6/24))+(H219&gt;I219))*24,IF(WEEKDAY(C219,2)=7,IF(H219&gt;I219,([1]Arbejdstider!H$87-H219)*24,IF(H219&lt;I219,(I219-H219)*24)),""))))</f>
        <v/>
      </c>
      <c r="BR219" s="137"/>
      <c r="BS219" s="137"/>
      <c r="BT219" s="138"/>
      <c r="BU219" s="128">
        <f t="shared" si="61"/>
        <v>0</v>
      </c>
      <c r="BV219" s="129" t="str">
        <f t="shared" si="62"/>
        <v>Torsdag</v>
      </c>
      <c r="CF219" s="140"/>
      <c r="CG219" s="140"/>
      <c r="CP219" s="141"/>
    </row>
    <row r="220" spans="2:94" s="139" customFormat="1" x14ac:dyDescent="0.2">
      <c r="B220" s="133"/>
      <c r="C220" s="134">
        <f t="shared" si="65"/>
        <v>43651</v>
      </c>
      <c r="D220" s="134" t="str">
        <f t="shared" si="66"/>
        <v>Fredag</v>
      </c>
      <c r="E220" s="135" t="s">
        <v>48</v>
      </c>
      <c r="F220" s="109">
        <f>IF(OR(E220=""),"",VLOOKUP(E220,[1]Arbejdstider!$B$4:$AE$78,2,))</f>
        <v>0</v>
      </c>
      <c r="G220" s="109">
        <f>IF(OR(E220=""),"",VLOOKUP(E220,[1]Arbejdstider!$B$4:$AE$78,3,))</f>
        <v>0</v>
      </c>
      <c r="H220" s="109">
        <f>IF(OR(E220=""),"",VLOOKUP(E220,[1]Arbejdstider!$B$4:$AE$78,4,))</f>
        <v>0.95833333333333337</v>
      </c>
      <c r="I220" s="109">
        <f>IF(OR(E220=""),"",VLOOKUP(E220,[1]Arbejdstider!$B$4:$AE$78,5,))</f>
        <v>0.30208333333333331</v>
      </c>
      <c r="J220" s="110">
        <f>IF(OR(E220=""),"",VLOOKUP(E220,[1]Arbejdstider!$B$4:$AE$78,6,))</f>
        <v>0</v>
      </c>
      <c r="K220" s="110">
        <f>IF(OR(E220=""),"",VLOOKUP(E220,[1]Arbejdstider!$B$4:$AE$78,7,))</f>
        <v>0</v>
      </c>
      <c r="L220" s="111">
        <f>IF(OR(E220=""),"",VLOOKUP(E220,[1]Arbejdstider!$B$3:$AE$78,10,))</f>
        <v>0</v>
      </c>
      <c r="M220" s="111">
        <f>IF(OR(E220=""),"",VLOOKUP(E220,[1]Arbejdstider!$B$4:$AE$78,11,))</f>
        <v>0</v>
      </c>
      <c r="N220" s="109">
        <f>IF(OR(E220=""),"",VLOOKUP(E220,[1]Arbejdstider!$B$4:$AE$78,14,))</f>
        <v>0</v>
      </c>
      <c r="O220" s="109">
        <f>IF(OR(E220=""),"",VLOOKUP(E220,[1]Arbejdstider!$B$4:$AE$78,15,))</f>
        <v>0</v>
      </c>
      <c r="P220" s="109">
        <f>IF(OR(E220=""),"",VLOOKUP(E220,[1]Arbejdstider!$B$4:$AE$78,12,))</f>
        <v>0</v>
      </c>
      <c r="Q220" s="109">
        <f>IF(OR(E220=""),"",VLOOKUP(E220,[1]Arbejdstider!$B$4:$AE$78,13,))</f>
        <v>0</v>
      </c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>
        <f>IF(OR(E220=""),"",VLOOKUP(E220,[1]Arbejdstider!$B$4:$AE$78,16,))</f>
        <v>0</v>
      </c>
      <c r="AC220" s="112">
        <f>IF(OR(E220=""),"",VLOOKUP(E220,[1]Arbejdstider!$B$4:$AE$78,17,))</f>
        <v>0</v>
      </c>
      <c r="AD220" s="112">
        <f>IF(OR(E220=""),"",VLOOKUP(E220,[1]Arbejdstider!$B$4:$AE$78,18,))</f>
        <v>0</v>
      </c>
      <c r="AE220" s="112">
        <f>IF(OR(E220=""),"",VLOOKUP(E220,[1]Arbejdstider!$B$4:$AE$78,19,))</f>
        <v>0</v>
      </c>
      <c r="AF220" s="113">
        <f>IF(OR(E220=""),"",VLOOKUP(E220,[1]Arbejdstider!$B$4:$AE$78,20,))</f>
        <v>1</v>
      </c>
      <c r="AG220" s="109">
        <f>IF(OR(E220=""),"",VLOOKUP(E220,[1]Arbejdstider!$B$4:$AE$78,21,))</f>
        <v>0.95833333333333337</v>
      </c>
      <c r="AH220" s="109">
        <f>IF(OR(E220=""),"",VLOOKUP(E220,[1]Arbejdstider!$B$4:$AE$78,22,))</f>
        <v>0</v>
      </c>
      <c r="AI220" s="109">
        <f>IF(OR(E220=""),"",VLOOKUP(E220,[1]Arbejdstider!$B$4:$AE$78,23,))</f>
        <v>0</v>
      </c>
      <c r="AJ220" s="114">
        <f>IF(OR(E220=""),"",VLOOKUP(E220,[1]Arbejdstider!$B$4:$AE$78,20,))</f>
        <v>1</v>
      </c>
      <c r="AK220" s="110">
        <f>IF(OR(E220=""),"",VLOOKUP(E220,[1]Arbejdstider!$B$4:$AE$78,21,))</f>
        <v>0.95833333333333337</v>
      </c>
      <c r="AL220" s="115"/>
      <c r="AM220" s="115"/>
      <c r="AN220" s="115"/>
      <c r="AO220" s="115"/>
      <c r="AP220" s="115"/>
      <c r="AQ220" s="115"/>
      <c r="AR220" s="116"/>
      <c r="AS220" s="117"/>
      <c r="AT220" s="118">
        <f>IF(OR(E220=""),"",VLOOKUP(E220,[1]Arbejdstider!$B$4:$AE$78,24,))</f>
        <v>0.95833333333333337</v>
      </c>
      <c r="AU220" s="113">
        <f>IF(OR(E220=""),"",VLOOKUP(E220,[1]Arbejdstider!$B$4:$AE$78,22,))</f>
        <v>0</v>
      </c>
      <c r="AV220" s="113">
        <f>IF(OR(E220=""),"",VLOOKUP(E220,[1]Arbejdstider!$B$4:$AE$78,23,))</f>
        <v>0</v>
      </c>
      <c r="AW220" s="119">
        <f t="shared" si="52"/>
        <v>0.34375</v>
      </c>
      <c r="AX220" s="120">
        <f>IF(OR($F220="",$G220=""),0,((IF($G220-MAX($F220,([1]Arbejdstider!$C$84/24))+($G220&lt;$F220)&lt;0,0,$G220-MAX($F220,([1]Arbejdstider!$C$84/24))+($G220&lt;$F220)))*24)-((IF(($G220-MAX($F220,([1]Arbejdstider!$D$84/24))+($G220&lt;$F220))&lt;0,0,($G220-MAX($F220,([1]Arbejdstider!$D$84/24))+($G220&lt;$F220)))))*24)</f>
        <v>0</v>
      </c>
      <c r="AY220" s="122">
        <f>IF(OR($F220="",$G220=""),0,((IF($G220-MAX($F220,([1]Arbejdstider!$C$85/24))+($G220&lt;$F220)&lt;0,0,$G220-MAX($F220,([1]Arbejdstider!$C$85/24))+($G220&lt;$F220)))*24)-((IF(($G220-MAX($F220,([1]Arbejdstider!$D$85/24))+($G220&lt;$F220))&lt;0,0,($G220-MAX($F220,([1]Arbejdstider!$D$85/24))+($G220&lt;$F220)))))*24)-IF(OR($AR220="",$AS220=""),0,((IF($AS220-MAX($AR220,([1]Arbejdstider!$C$85/24))+($AS220&lt;$AR220)&lt;0,0,$AS220-MAX($AR220,([1]Arbejdstider!$C$85/24))+($AS220&lt;$AR220)))*24)-((IF(($AS220-MAX($AR220,([1]Arbejdstider!$D$85/24))+($AS220&lt;$AR220))&lt;0,0,($AS220-MAX($AR220,([1]Arbejdstider!$D$85/24))+($AS220&lt;$AR220)))))*24)</f>
        <v>0</v>
      </c>
      <c r="AZ220" s="122">
        <f>IFERROR(CEILING(IF(E220="","",IF(OR($F220=0,$G220=0),0,($G220&lt;=$F220)*(1-([1]Arbejdstider!$C$86/24)+([1]Arbejdstider!$D$86/24))*24+(MIN(([1]Arbejdstider!$D$86/24),$G220)-MIN(([1]Arbejdstider!$D$86/24),$F220)+MAX(([1]Arbejdstider!$C$86/24),$G220)-MAX(([1]Arbejdstider!$C$86/24),$F220))*24)-IF(OR($AR220=0,$AS220=0),0,($AS220&lt;=$AR220)*(1-([1]Arbejdstider!$C$86/24)+([1]Arbejdstider!$D$86/24))*24+(MIN(([1]Arbejdstider!$D$86/24),$AS220)-MIN(([1]Arbejdstider!$D$86/24),$AR220)+MAX(([1]Arbejdstider!$C$86/24),$AS220)-MAX(([1]Arbejdstider!$C$86/24),$AR220))*24)+IF(OR($H220=0,$I220=0),0,($I220&lt;=$H220)*(1-([1]Arbejdstider!$C$86/24)+([1]Arbejdstider!$D$86/24))*24+(MIN(([1]Arbejdstider!$D$86/24),$I220)-MIN(([1]Arbejdstider!$D$86/24),$H220)+MAX(([1]Arbejdstider!$C$86/24),$G220)-MAX(([1]Arbejdstider!$C$86/24),$H220))*24)),0.5),"")</f>
        <v>7</v>
      </c>
      <c r="BA220" s="122">
        <f t="shared" si="54"/>
        <v>0</v>
      </c>
      <c r="BB220" s="122">
        <f t="shared" si="55"/>
        <v>0</v>
      </c>
      <c r="BC220" s="122">
        <f t="shared" si="56"/>
        <v>0</v>
      </c>
      <c r="BD220" s="123"/>
      <c r="BE220" s="124"/>
      <c r="BF220" s="122">
        <f t="shared" si="53"/>
        <v>0</v>
      </c>
      <c r="BG220" s="122">
        <f t="shared" si="63"/>
        <v>1.5</v>
      </c>
      <c r="BH220" s="122">
        <f t="shared" si="57"/>
        <v>0</v>
      </c>
      <c r="BI220" s="121">
        <f t="shared" si="58"/>
        <v>0</v>
      </c>
      <c r="BJ220" s="122">
        <f t="shared" si="59"/>
        <v>0</v>
      </c>
      <c r="BK220" s="122">
        <f t="shared" si="51"/>
        <v>0</v>
      </c>
      <c r="BL220" s="121">
        <f t="shared" si="64"/>
        <v>0</v>
      </c>
      <c r="BM220" s="121">
        <f t="shared" si="60"/>
        <v>0</v>
      </c>
      <c r="BN220" s="121"/>
      <c r="BO220" s="136"/>
      <c r="BP220" s="137">
        <f>IF(OR(F220=0,G220=0),0,IF(AND(WEEKDAY(C220,2)=5,G220&lt;F220,G220&gt;(6/24)),(G220-MAX(F220,(6/24))+(F220&gt;G220))*24-7,IF(WEEKDAY(C220,2)=6,(G220-MAX(F220,(6/24))+(F220&gt;G220))*24,IF(WEEKDAY(C220,2)=7,IF(F220&gt;G220,([1]Arbejdstider!H$87-F220)*24,IF(F220&lt;G220,(G220-F220)*24)),0))))</f>
        <v>0</v>
      </c>
      <c r="BQ220" s="126">
        <f>IF(OR(H220=0,I220=0),0,IF(AND(WEEKDAY(C220,2)=5,I220&lt;H220,I220&gt;(6/24)),(I220-MAX(H220,(6/24))+(H220&gt;I220))*24-7,IF(WEEKDAY(C220,2)=6,(I220-MAX(H220,(6/24))+(H220&gt;I220))*24,IF(WEEKDAY(C220,2)=7,IF(H220&gt;I220,([1]Arbejdstider!H$87-H220)*24,IF(H220&lt;I220,(I220-H220)*24)),""))))</f>
        <v>1.25</v>
      </c>
      <c r="BR220" s="137"/>
      <c r="BS220" s="137"/>
      <c r="BT220" s="138"/>
      <c r="BU220" s="128">
        <f t="shared" si="61"/>
        <v>0</v>
      </c>
      <c r="BV220" s="129" t="str">
        <f t="shared" si="62"/>
        <v>Fredag</v>
      </c>
      <c r="CF220" s="140"/>
      <c r="CG220" s="140"/>
      <c r="CP220" s="141"/>
    </row>
    <row r="221" spans="2:94" s="139" customFormat="1" x14ac:dyDescent="0.2">
      <c r="B221" s="133"/>
      <c r="C221" s="134">
        <f t="shared" si="65"/>
        <v>43652</v>
      </c>
      <c r="D221" s="134" t="str">
        <f t="shared" si="66"/>
        <v>Lørdag</v>
      </c>
      <c r="E221" s="135" t="s">
        <v>49</v>
      </c>
      <c r="F221" s="109">
        <f>IF(OR(E221=""),"",VLOOKUP(E221,[1]Arbejdstider!$B$4:$AE$78,2,))</f>
        <v>0</v>
      </c>
      <c r="G221" s="109">
        <f>IF(OR(E221=""),"",VLOOKUP(E221,[1]Arbejdstider!$B$4:$AE$78,3,))</f>
        <v>0</v>
      </c>
      <c r="H221" s="109">
        <f>IF(OR(E221=""),"",VLOOKUP(E221,[1]Arbejdstider!$B$4:$AE$78,4,))</f>
        <v>0</v>
      </c>
      <c r="I221" s="109">
        <f>IF(OR(E221=""),"",VLOOKUP(E221,[1]Arbejdstider!$B$4:$AE$78,5,))</f>
        <v>0</v>
      </c>
      <c r="J221" s="110">
        <f>IF(OR(E221=""),"",VLOOKUP(E221,[1]Arbejdstider!$B$4:$AE$78,6,))</f>
        <v>0</v>
      </c>
      <c r="K221" s="110">
        <f>IF(OR(E221=""),"",VLOOKUP(E221,[1]Arbejdstider!$B$4:$AE$78,7,))</f>
        <v>0</v>
      </c>
      <c r="L221" s="111">
        <f>IF(OR(E221=""),"",VLOOKUP(E221,[1]Arbejdstider!$B$3:$AE$78,10,))</f>
        <v>0</v>
      </c>
      <c r="M221" s="111">
        <f>IF(OR(E221=""),"",VLOOKUP(E221,[1]Arbejdstider!$B$4:$AE$78,11,))</f>
        <v>0</v>
      </c>
      <c r="N221" s="109">
        <f>IF(OR(E221=""),"",VLOOKUP(E221,[1]Arbejdstider!$B$4:$AE$78,14,))</f>
        <v>0</v>
      </c>
      <c r="O221" s="109">
        <f>IF(OR(E221=""),"",VLOOKUP(E221,[1]Arbejdstider!$B$4:$AE$78,15,))</f>
        <v>0</v>
      </c>
      <c r="P221" s="109">
        <f>IF(OR(E221=""),"",VLOOKUP(E221,[1]Arbejdstider!$B$4:$AE$78,12,))</f>
        <v>0</v>
      </c>
      <c r="Q221" s="109">
        <f>IF(OR(E221=""),"",VLOOKUP(E221,[1]Arbejdstider!$B$4:$AE$78,13,))</f>
        <v>0</v>
      </c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>
        <f>IF(OR(E221=""),"",VLOOKUP(E221,[1]Arbejdstider!$B$4:$AE$78,16,))</f>
        <v>0</v>
      </c>
      <c r="AC221" s="112">
        <f>IF(OR(E221=""),"",VLOOKUP(E221,[1]Arbejdstider!$B$4:$AE$78,17,))</f>
        <v>0</v>
      </c>
      <c r="AD221" s="112">
        <f>IF(OR(E221=""),"",VLOOKUP(E221,[1]Arbejdstider!$B$4:$AE$78,18,))</f>
        <v>0</v>
      </c>
      <c r="AE221" s="112">
        <f>IF(OR(E221=""),"",VLOOKUP(E221,[1]Arbejdstider!$B$4:$AE$78,19,))</f>
        <v>0</v>
      </c>
      <c r="AF221" s="113">
        <f>IF(OR(E221=""),"",VLOOKUP(E221,[1]Arbejdstider!$B$4:$AE$78,20,))</f>
        <v>0.30208333333333331</v>
      </c>
      <c r="AG221" s="109">
        <f>IF(OR(E221=""),"",VLOOKUP(E221,[1]Arbejdstider!$B$4:$AE$78,21,))</f>
        <v>0.55208333333333337</v>
      </c>
      <c r="AH221" s="109">
        <f>IF(OR(E221=""),"",VLOOKUP(E221,[1]Arbejdstider!$B$4:$AE$78,22,))</f>
        <v>0.55208333333333337</v>
      </c>
      <c r="AI221" s="109">
        <f>IF(OR(E221=""),"",VLOOKUP(E221,[1]Arbejdstider!$B$4:$AE$78,23,))</f>
        <v>1</v>
      </c>
      <c r="AJ221" s="114">
        <f>IF(OR(E221=""),"",VLOOKUP(E221,[1]Arbejdstider!$B$4:$AE$78,20,))</f>
        <v>0.30208333333333331</v>
      </c>
      <c r="AK221" s="110">
        <f>IF(OR(E221=""),"",VLOOKUP(E221,[1]Arbejdstider!$B$4:$AE$78,21,))</f>
        <v>0.55208333333333337</v>
      </c>
      <c r="AL221" s="115"/>
      <c r="AM221" s="115"/>
      <c r="AN221" s="115"/>
      <c r="AO221" s="115"/>
      <c r="AP221" s="115"/>
      <c r="AQ221" s="115"/>
      <c r="AR221" s="116"/>
      <c r="AS221" s="117"/>
      <c r="AT221" s="118">
        <f>IF(OR(E221=""),"",VLOOKUP(E221,[1]Arbejdstider!$B$4:$AE$78,24,))</f>
        <v>0.25000000000000006</v>
      </c>
      <c r="AU221" s="113">
        <f>IF(OR(E221=""),"",VLOOKUP(E221,[1]Arbejdstider!$B$4:$AE$78,22,))</f>
        <v>0.55208333333333337</v>
      </c>
      <c r="AV221" s="113">
        <f>IF(OR(E221=""),"",VLOOKUP(E221,[1]Arbejdstider!$B$4:$AE$78,23,))</f>
        <v>1</v>
      </c>
      <c r="AW221" s="119">
        <f t="shared" si="52"/>
        <v>0</v>
      </c>
      <c r="AX221" s="120">
        <f>IF(OR($F221="",$G221=""),0,((IF($G221-MAX($F221,([1]Arbejdstider!$C$84/24))+($G221&lt;$F221)&lt;0,0,$G221-MAX($F221,([1]Arbejdstider!$C$84/24))+($G221&lt;$F221)))*24)-((IF(($G221-MAX($F221,([1]Arbejdstider!$D$84/24))+($G221&lt;$F221))&lt;0,0,($G221-MAX($F221,([1]Arbejdstider!$D$84/24))+($G221&lt;$F221)))))*24)</f>
        <v>0</v>
      </c>
      <c r="AY221" s="122">
        <f>IF(OR($F221="",$G221=""),0,((IF($G221-MAX($F221,([1]Arbejdstider!$C$85/24))+($G221&lt;$F221)&lt;0,0,$G221-MAX($F221,([1]Arbejdstider!$C$85/24))+($G221&lt;$F221)))*24)-((IF(($G221-MAX($F221,([1]Arbejdstider!$D$85/24))+($G221&lt;$F221))&lt;0,0,($G221-MAX($F221,([1]Arbejdstider!$D$85/24))+($G221&lt;$F221)))))*24)-IF(OR($AR221="",$AS221=""),0,((IF($AS221-MAX($AR221,([1]Arbejdstider!$C$85/24))+($AS221&lt;$AR221)&lt;0,0,$AS221-MAX($AR221,([1]Arbejdstider!$C$85/24))+($AS221&lt;$AR221)))*24)-((IF(($AS221-MAX($AR221,([1]Arbejdstider!$D$85/24))+($AS221&lt;$AR221))&lt;0,0,($AS221-MAX($AR221,([1]Arbejdstider!$D$85/24))+($AS221&lt;$AR221)))))*24)</f>
        <v>0</v>
      </c>
      <c r="AZ221" s="122">
        <f>IFERROR(CEILING(IF(E221="","",IF(OR($F221=0,$G221=0),0,($G221&lt;=$F221)*(1-([1]Arbejdstider!$C$86/24)+([1]Arbejdstider!$D$86/24))*24+(MIN(([1]Arbejdstider!$D$86/24),$G221)-MIN(([1]Arbejdstider!$D$86/24),$F221)+MAX(([1]Arbejdstider!$C$86/24),$G221)-MAX(([1]Arbejdstider!$C$86/24),$F221))*24)-IF(OR($AR221=0,$AS221=0),0,($AS221&lt;=$AR221)*(1-([1]Arbejdstider!$C$86/24)+([1]Arbejdstider!$D$86/24))*24+(MIN(([1]Arbejdstider!$D$86/24),$AS221)-MIN(([1]Arbejdstider!$D$86/24),$AR221)+MAX(([1]Arbejdstider!$C$86/24),$AS221)-MAX(([1]Arbejdstider!$C$86/24),$AR221))*24)+IF(OR($H221=0,$I221=0),0,($I221&lt;=$H221)*(1-([1]Arbejdstider!$C$86/24)+([1]Arbejdstider!$D$86/24))*24+(MIN(([1]Arbejdstider!$D$86/24),$I221)-MIN(([1]Arbejdstider!$D$86/24),$H221)+MAX(([1]Arbejdstider!$C$86/24),$G221)-MAX(([1]Arbejdstider!$C$86/24),$H221))*24)),0.5),"")</f>
        <v>0</v>
      </c>
      <c r="BA221" s="122">
        <f t="shared" si="54"/>
        <v>0</v>
      </c>
      <c r="BB221" s="122">
        <f t="shared" si="55"/>
        <v>0</v>
      </c>
      <c r="BC221" s="122">
        <f t="shared" si="56"/>
        <v>0</v>
      </c>
      <c r="BD221" s="123"/>
      <c r="BE221" s="124"/>
      <c r="BF221" s="122">
        <f t="shared" si="53"/>
        <v>0</v>
      </c>
      <c r="BG221" s="122">
        <f t="shared" si="63"/>
        <v>0</v>
      </c>
      <c r="BH221" s="122">
        <f t="shared" si="57"/>
        <v>0</v>
      </c>
      <c r="BI221" s="121">
        <f t="shared" si="58"/>
        <v>0</v>
      </c>
      <c r="BJ221" s="122">
        <f t="shared" si="59"/>
        <v>0</v>
      </c>
      <c r="BK221" s="122">
        <f t="shared" si="51"/>
        <v>0</v>
      </c>
      <c r="BL221" s="121">
        <f t="shared" si="64"/>
        <v>0</v>
      </c>
      <c r="BM221" s="121">
        <f t="shared" si="60"/>
        <v>0</v>
      </c>
      <c r="BN221" s="121"/>
      <c r="BO221" s="136"/>
      <c r="BP221" s="137">
        <f>IF(OR(F221=0,G221=0),0,IF(AND(WEEKDAY(C221,2)=5,G221&lt;F221,G221&gt;(6/24)),(G221-MAX(F221,(6/24))+(F221&gt;G221))*24-7,IF(WEEKDAY(C221,2)=6,(G221-MAX(F221,(6/24))+(F221&gt;G221))*24,IF(WEEKDAY(C221,2)=7,IF(F221&gt;G221,([1]Arbejdstider!H$87-F221)*24,IF(F221&lt;G221,(G221-F221)*24)),0))))</f>
        <v>0</v>
      </c>
      <c r="BQ221" s="126">
        <f>IF(OR(H221=0,I221=0),0,IF(AND(WEEKDAY(C221,2)=5,I221&lt;H221,I221&gt;(6/24)),(I221-MAX(H221,(6/24))+(H221&gt;I221))*24-7,IF(WEEKDAY(C221,2)=6,(I221-MAX(H221,(6/24))+(H221&gt;I221))*24,IF(WEEKDAY(C221,2)=7,IF(H221&gt;I221,([1]Arbejdstider!H$87-H221)*24,IF(H221&lt;I221,(I221-H221)*24)),""))))</f>
        <v>0</v>
      </c>
      <c r="BR221" s="137"/>
      <c r="BS221" s="137"/>
      <c r="BT221" s="138"/>
      <c r="BU221" s="128">
        <f t="shared" si="61"/>
        <v>0</v>
      </c>
      <c r="BV221" s="129" t="str">
        <f t="shared" si="62"/>
        <v>Lørdag</v>
      </c>
      <c r="CF221" s="140"/>
      <c r="CG221" s="140"/>
      <c r="CP221" s="141"/>
    </row>
    <row r="222" spans="2:94" s="139" customFormat="1" x14ac:dyDescent="0.2">
      <c r="B222" s="133"/>
      <c r="C222" s="134">
        <f t="shared" si="65"/>
        <v>43653</v>
      </c>
      <c r="D222" s="134" t="str">
        <f t="shared" si="66"/>
        <v>Søndag</v>
      </c>
      <c r="E222" s="135" t="s">
        <v>46</v>
      </c>
      <c r="F222" s="109">
        <f>IF(OR(E222=""),"",VLOOKUP(E222,[1]Arbejdstider!$B$4:$AE$78,2,))</f>
        <v>0</v>
      </c>
      <c r="G222" s="109">
        <f>IF(OR(E222=""),"",VLOOKUP(E222,[1]Arbejdstider!$B$4:$AE$78,3,))</f>
        <v>0</v>
      </c>
      <c r="H222" s="109">
        <f>IF(OR(E222=""),"",VLOOKUP(E222,[1]Arbejdstider!$B$4:$AE$78,4,))</f>
        <v>0</v>
      </c>
      <c r="I222" s="109">
        <f>IF(OR(E222=""),"",VLOOKUP(E222,[1]Arbejdstider!$B$4:$AE$78,5,))</f>
        <v>0</v>
      </c>
      <c r="J222" s="110">
        <f>IF(OR(E222=""),"",VLOOKUP(E222,[1]Arbejdstider!$B$4:$AE$78,6,))</f>
        <v>0</v>
      </c>
      <c r="K222" s="110">
        <f>IF(OR(E222=""),"",VLOOKUP(E222,[1]Arbejdstider!$B$4:$AE$78,7,))</f>
        <v>0</v>
      </c>
      <c r="L222" s="111">
        <f>IF(OR(E222=""),"",VLOOKUP(E222,[1]Arbejdstider!$B$3:$AE$78,10,))</f>
        <v>0</v>
      </c>
      <c r="M222" s="111">
        <f>IF(OR(E222=""),"",VLOOKUP(E222,[1]Arbejdstider!$B$4:$AE$78,11,))</f>
        <v>0</v>
      </c>
      <c r="N222" s="109">
        <f>IF(OR(E222=""),"",VLOOKUP(E222,[1]Arbejdstider!$B$4:$AE$78,14,))</f>
        <v>0</v>
      </c>
      <c r="O222" s="109">
        <f>IF(OR(E222=""),"",VLOOKUP(E222,[1]Arbejdstider!$B$4:$AE$78,15,))</f>
        <v>0</v>
      </c>
      <c r="P222" s="109">
        <f>IF(OR(E222=""),"",VLOOKUP(E222,[1]Arbejdstider!$B$4:$AE$78,12,))</f>
        <v>0</v>
      </c>
      <c r="Q222" s="109">
        <f>IF(OR(E222=""),"",VLOOKUP(E222,[1]Arbejdstider!$B$4:$AE$78,13,))</f>
        <v>0</v>
      </c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>
        <f>IF(OR(E222=""),"",VLOOKUP(E222,[1]Arbejdstider!$B$4:$AE$78,16,))</f>
        <v>0</v>
      </c>
      <c r="AC222" s="112">
        <f>IF(OR(E222=""),"",VLOOKUP(E222,[1]Arbejdstider!$B$4:$AE$78,17,))</f>
        <v>0</v>
      </c>
      <c r="AD222" s="112">
        <f>IF(OR(E222=""),"",VLOOKUP(E222,[1]Arbejdstider!$B$4:$AE$78,18,))</f>
        <v>0</v>
      </c>
      <c r="AE222" s="112">
        <f>IF(OR(E222=""),"",VLOOKUP(E222,[1]Arbejdstider!$B$4:$AE$78,19,))</f>
        <v>0</v>
      </c>
      <c r="AF222" s="113">
        <f>IF(OR(E222=""),"",VLOOKUP(E222,[1]Arbejdstider!$B$4:$AE$78,20,))</f>
        <v>1</v>
      </c>
      <c r="AG222" s="109">
        <f>IF(OR(E222=""),"",VLOOKUP(E222,[1]Arbejdstider!$B$4:$AE$78,21,))</f>
        <v>1</v>
      </c>
      <c r="AH222" s="109">
        <f>IF(OR(E222=""),"",VLOOKUP(E222,[1]Arbejdstider!$B$4:$AE$78,22,))</f>
        <v>0</v>
      </c>
      <c r="AI222" s="109">
        <f>IF(OR(E222=""),"",VLOOKUP(E222,[1]Arbejdstider!$B$4:$AE$78,23,))</f>
        <v>0</v>
      </c>
      <c r="AJ222" s="114">
        <f>IF(OR(E222=""),"",VLOOKUP(E222,[1]Arbejdstider!$B$4:$AE$78,20,))</f>
        <v>1</v>
      </c>
      <c r="AK222" s="110">
        <f>IF(OR(E222=""),"",VLOOKUP(E222,[1]Arbejdstider!$B$4:$AE$78,21,))</f>
        <v>1</v>
      </c>
      <c r="AL222" s="115"/>
      <c r="AM222" s="115"/>
      <c r="AN222" s="115"/>
      <c r="AO222" s="115"/>
      <c r="AP222" s="115"/>
      <c r="AQ222" s="115"/>
      <c r="AR222" s="116"/>
      <c r="AS222" s="117"/>
      <c r="AT222" s="118">
        <f>IF(OR(E222=""),"",VLOOKUP(E222,[1]Arbejdstider!$B$4:$AE$78,24,))</f>
        <v>0</v>
      </c>
      <c r="AU222" s="113">
        <f>IF(OR(E222=""),"",VLOOKUP(E222,[1]Arbejdstider!$B$4:$AE$78,22,))</f>
        <v>0</v>
      </c>
      <c r="AV222" s="113">
        <f>IF(OR(E222=""),"",VLOOKUP(E222,[1]Arbejdstider!$B$4:$AE$78,23,))</f>
        <v>0</v>
      </c>
      <c r="AW222" s="119">
        <f t="shared" si="52"/>
        <v>0</v>
      </c>
      <c r="AX222" s="120">
        <f>IF(OR($F222="",$G222=""),0,((IF($G222-MAX($F222,([1]Arbejdstider!$C$84/24))+($G222&lt;$F222)&lt;0,0,$G222-MAX($F222,([1]Arbejdstider!$C$84/24))+($G222&lt;$F222)))*24)-((IF(($G222-MAX($F222,([1]Arbejdstider!$D$84/24))+($G222&lt;$F222))&lt;0,0,($G222-MAX($F222,([1]Arbejdstider!$D$84/24))+($G222&lt;$F222)))))*24)</f>
        <v>0</v>
      </c>
      <c r="AY222" s="122">
        <f>IF(OR($F222="",$G222=""),0,((IF($G222-MAX($F222,([1]Arbejdstider!$C$85/24))+($G222&lt;$F222)&lt;0,0,$G222-MAX($F222,([1]Arbejdstider!$C$85/24))+($G222&lt;$F222)))*24)-((IF(($G222-MAX($F222,([1]Arbejdstider!$D$85/24))+($G222&lt;$F222))&lt;0,0,($G222-MAX($F222,([1]Arbejdstider!$D$85/24))+($G222&lt;$F222)))))*24)-IF(OR($AR222="",$AS222=""),0,((IF($AS222-MAX($AR222,([1]Arbejdstider!$C$85/24))+($AS222&lt;$AR222)&lt;0,0,$AS222-MAX($AR222,([1]Arbejdstider!$C$85/24))+($AS222&lt;$AR222)))*24)-((IF(($AS222-MAX($AR222,([1]Arbejdstider!$D$85/24))+($AS222&lt;$AR222))&lt;0,0,($AS222-MAX($AR222,([1]Arbejdstider!$D$85/24))+($AS222&lt;$AR222)))))*24)</f>
        <v>0</v>
      </c>
      <c r="AZ222" s="122">
        <f>IFERROR(CEILING(IF(E222="","",IF(OR($F222=0,$G222=0),0,($G222&lt;=$F222)*(1-([1]Arbejdstider!$C$86/24)+([1]Arbejdstider!$D$86/24))*24+(MIN(([1]Arbejdstider!$D$86/24),$G222)-MIN(([1]Arbejdstider!$D$86/24),$F222)+MAX(([1]Arbejdstider!$C$86/24),$G222)-MAX(([1]Arbejdstider!$C$86/24),$F222))*24)-IF(OR($AR222=0,$AS222=0),0,($AS222&lt;=$AR222)*(1-([1]Arbejdstider!$C$86/24)+([1]Arbejdstider!$D$86/24))*24+(MIN(([1]Arbejdstider!$D$86/24),$AS222)-MIN(([1]Arbejdstider!$D$86/24),$AR222)+MAX(([1]Arbejdstider!$C$86/24),$AS222)-MAX(([1]Arbejdstider!$C$86/24),$AR222))*24)+IF(OR($H222=0,$I222=0),0,($I222&lt;=$H222)*(1-([1]Arbejdstider!$C$86/24)+([1]Arbejdstider!$D$86/24))*24+(MIN(([1]Arbejdstider!$D$86/24),$I222)-MIN(([1]Arbejdstider!$D$86/24),$H222)+MAX(([1]Arbejdstider!$C$86/24),$G222)-MAX(([1]Arbejdstider!$C$86/24),$H222))*24)),0.5),"")</f>
        <v>0</v>
      </c>
      <c r="BA222" s="122">
        <f t="shared" si="54"/>
        <v>0</v>
      </c>
      <c r="BB222" s="122">
        <f t="shared" si="55"/>
        <v>0</v>
      </c>
      <c r="BC222" s="122">
        <f t="shared" si="56"/>
        <v>0</v>
      </c>
      <c r="BD222" s="123"/>
      <c r="BE222" s="124"/>
      <c r="BF222" s="122">
        <f t="shared" si="53"/>
        <v>0</v>
      </c>
      <c r="BG222" s="122">
        <f t="shared" si="63"/>
        <v>0</v>
      </c>
      <c r="BH222" s="122">
        <f t="shared" si="57"/>
        <v>0</v>
      </c>
      <c r="BI222" s="121">
        <f t="shared" si="58"/>
        <v>0</v>
      </c>
      <c r="BJ222" s="122">
        <f t="shared" si="59"/>
        <v>0</v>
      </c>
      <c r="BK222" s="122">
        <f t="shared" si="51"/>
        <v>0</v>
      </c>
      <c r="BL222" s="121">
        <f t="shared" si="64"/>
        <v>0</v>
      </c>
      <c r="BM222" s="121">
        <f t="shared" si="60"/>
        <v>0</v>
      </c>
      <c r="BN222" s="121"/>
      <c r="BO222" s="136"/>
      <c r="BP222" s="137">
        <f>IF(OR(F222=0,G222=0),0,IF(AND(WEEKDAY(C222,2)=5,G222&lt;F222,G222&gt;(6/24)),(G222-MAX(F222,(6/24))+(F222&gt;G222))*24-7,IF(WEEKDAY(C222,2)=6,(G222-MAX(F222,(6/24))+(F222&gt;G222))*24,IF(WEEKDAY(C222,2)=7,IF(F222&gt;G222,([1]Arbejdstider!H$87-F222)*24,IF(F222&lt;G222,(G222-F222)*24)),0))))</f>
        <v>0</v>
      </c>
      <c r="BQ222" s="126">
        <f>IF(OR(H222=0,I222=0),0,IF(AND(WEEKDAY(C222,2)=5,I222&lt;H222,I222&gt;(6/24)),(I222-MAX(H222,(6/24))+(H222&gt;I222))*24-7,IF(WEEKDAY(C222,2)=6,(I222-MAX(H222,(6/24))+(H222&gt;I222))*24,IF(WEEKDAY(C222,2)=7,IF(H222&gt;I222,([1]Arbejdstider!H$87-H222)*24,IF(H222&lt;I222,(I222-H222)*24)),""))))</f>
        <v>0</v>
      </c>
      <c r="BR222" s="137"/>
      <c r="BS222" s="137"/>
      <c r="BT222" s="138"/>
      <c r="BU222" s="128">
        <f t="shared" si="61"/>
        <v>0</v>
      </c>
      <c r="BV222" s="129" t="str">
        <f t="shared" si="62"/>
        <v>Søndag</v>
      </c>
      <c r="CF222" s="140"/>
      <c r="CG222" s="140"/>
      <c r="CP222" s="141"/>
    </row>
    <row r="223" spans="2:94" s="139" customFormat="1" x14ac:dyDescent="0.2">
      <c r="B223" s="133"/>
      <c r="C223" s="134">
        <f t="shared" si="65"/>
        <v>43654</v>
      </c>
      <c r="D223" s="134" t="str">
        <f t="shared" si="66"/>
        <v>Mandag</v>
      </c>
      <c r="E223" s="135" t="s">
        <v>46</v>
      </c>
      <c r="F223" s="109">
        <f>IF(OR(E223=""),"",VLOOKUP(E223,[1]Arbejdstider!$B$4:$AE$78,2,))</f>
        <v>0</v>
      </c>
      <c r="G223" s="109">
        <f>IF(OR(E223=""),"",VLOOKUP(E223,[1]Arbejdstider!$B$4:$AE$78,3,))</f>
        <v>0</v>
      </c>
      <c r="H223" s="109">
        <f>IF(OR(E223=""),"",VLOOKUP(E223,[1]Arbejdstider!$B$4:$AE$78,4,))</f>
        <v>0</v>
      </c>
      <c r="I223" s="109">
        <f>IF(OR(E223=""),"",VLOOKUP(E223,[1]Arbejdstider!$B$4:$AE$78,5,))</f>
        <v>0</v>
      </c>
      <c r="J223" s="110">
        <f>IF(OR(E223=""),"",VLOOKUP(E223,[1]Arbejdstider!$B$4:$AE$78,6,))</f>
        <v>0</v>
      </c>
      <c r="K223" s="110">
        <f>IF(OR(E223=""),"",VLOOKUP(E223,[1]Arbejdstider!$B$4:$AE$78,7,))</f>
        <v>0</v>
      </c>
      <c r="L223" s="111">
        <f>IF(OR(E223=""),"",VLOOKUP(E223,[1]Arbejdstider!$B$3:$AE$78,10,))</f>
        <v>0</v>
      </c>
      <c r="M223" s="111">
        <f>IF(OR(E223=""),"",VLOOKUP(E223,[1]Arbejdstider!$B$4:$AE$78,11,))</f>
        <v>0</v>
      </c>
      <c r="N223" s="109">
        <f>IF(OR(E223=""),"",VLOOKUP(E223,[1]Arbejdstider!$B$4:$AE$78,14,))</f>
        <v>0</v>
      </c>
      <c r="O223" s="109">
        <f>IF(OR(E223=""),"",VLOOKUP(E223,[1]Arbejdstider!$B$4:$AE$78,15,))</f>
        <v>0</v>
      </c>
      <c r="P223" s="109">
        <f>IF(OR(E223=""),"",VLOOKUP(E223,[1]Arbejdstider!$B$4:$AE$78,12,))</f>
        <v>0</v>
      </c>
      <c r="Q223" s="109">
        <f>IF(OR(E223=""),"",VLOOKUP(E223,[1]Arbejdstider!$B$4:$AE$78,13,))</f>
        <v>0</v>
      </c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>
        <f>IF(OR(E223=""),"",VLOOKUP(E223,[1]Arbejdstider!$B$4:$AE$78,16,))</f>
        <v>0</v>
      </c>
      <c r="AC223" s="112">
        <f>IF(OR(E223=""),"",VLOOKUP(E223,[1]Arbejdstider!$B$4:$AE$78,17,))</f>
        <v>0</v>
      </c>
      <c r="AD223" s="112">
        <f>IF(OR(E223=""),"",VLOOKUP(E223,[1]Arbejdstider!$B$4:$AE$78,18,))</f>
        <v>0</v>
      </c>
      <c r="AE223" s="112">
        <f>IF(OR(E223=""),"",VLOOKUP(E223,[1]Arbejdstider!$B$4:$AE$78,19,))</f>
        <v>0</v>
      </c>
      <c r="AF223" s="113">
        <f>IF(OR(E223=""),"",VLOOKUP(E223,[1]Arbejdstider!$B$4:$AE$78,20,))</f>
        <v>1</v>
      </c>
      <c r="AG223" s="109">
        <f>IF(OR(E223=""),"",VLOOKUP(E223,[1]Arbejdstider!$B$4:$AE$78,21,))</f>
        <v>1</v>
      </c>
      <c r="AH223" s="109">
        <f>IF(OR(E223=""),"",VLOOKUP(E223,[1]Arbejdstider!$B$4:$AE$78,22,))</f>
        <v>0</v>
      </c>
      <c r="AI223" s="109">
        <f>IF(OR(E223=""),"",VLOOKUP(E223,[1]Arbejdstider!$B$4:$AE$78,23,))</f>
        <v>0</v>
      </c>
      <c r="AJ223" s="114">
        <f>IF(OR(E223=""),"",VLOOKUP(E223,[1]Arbejdstider!$B$4:$AE$78,20,))</f>
        <v>1</v>
      </c>
      <c r="AK223" s="110">
        <f>IF(OR(E223=""),"",VLOOKUP(E223,[1]Arbejdstider!$B$4:$AE$78,21,))</f>
        <v>1</v>
      </c>
      <c r="AL223" s="115"/>
      <c r="AM223" s="115"/>
      <c r="AN223" s="115"/>
      <c r="AO223" s="115"/>
      <c r="AP223" s="115"/>
      <c r="AQ223" s="115"/>
      <c r="AR223" s="116"/>
      <c r="AS223" s="117"/>
      <c r="AT223" s="118">
        <f>IF(OR(E223=""),"",VLOOKUP(E223,[1]Arbejdstider!$B$4:$AE$78,24,))</f>
        <v>0</v>
      </c>
      <c r="AU223" s="113">
        <f>IF(OR(E223=""),"",VLOOKUP(E223,[1]Arbejdstider!$B$4:$AE$78,22,))</f>
        <v>0</v>
      </c>
      <c r="AV223" s="113">
        <f>IF(OR(E223=""),"",VLOOKUP(E223,[1]Arbejdstider!$B$4:$AE$78,23,))</f>
        <v>0</v>
      </c>
      <c r="AW223" s="119">
        <f t="shared" si="52"/>
        <v>0</v>
      </c>
      <c r="AX223" s="120">
        <f>IF(OR($F223="",$G223=""),0,((IF($G223-MAX($F223,([1]Arbejdstider!$C$84/24))+($G223&lt;$F223)&lt;0,0,$G223-MAX($F223,([1]Arbejdstider!$C$84/24))+($G223&lt;$F223)))*24)-((IF(($G223-MAX($F223,([1]Arbejdstider!$D$84/24))+($G223&lt;$F223))&lt;0,0,($G223-MAX($F223,([1]Arbejdstider!$D$84/24))+($G223&lt;$F223)))))*24)</f>
        <v>0</v>
      </c>
      <c r="AY223" s="122">
        <f>IF(OR($F223="",$G223=""),0,((IF($G223-MAX($F223,([1]Arbejdstider!$C$85/24))+($G223&lt;$F223)&lt;0,0,$G223-MAX($F223,([1]Arbejdstider!$C$85/24))+($G223&lt;$F223)))*24)-((IF(($G223-MAX($F223,([1]Arbejdstider!$D$85/24))+($G223&lt;$F223))&lt;0,0,($G223-MAX($F223,([1]Arbejdstider!$D$85/24))+($G223&lt;$F223)))))*24)-IF(OR($AR223="",$AS223=""),0,((IF($AS223-MAX($AR223,([1]Arbejdstider!$C$85/24))+($AS223&lt;$AR223)&lt;0,0,$AS223-MAX($AR223,([1]Arbejdstider!$C$85/24))+($AS223&lt;$AR223)))*24)-((IF(($AS223-MAX($AR223,([1]Arbejdstider!$D$85/24))+($AS223&lt;$AR223))&lt;0,0,($AS223-MAX($AR223,([1]Arbejdstider!$D$85/24))+($AS223&lt;$AR223)))))*24)</f>
        <v>0</v>
      </c>
      <c r="AZ223" s="122">
        <f>IFERROR(CEILING(IF(E223="","",IF(OR($F223=0,$G223=0),0,($G223&lt;=$F223)*(1-([1]Arbejdstider!$C$86/24)+([1]Arbejdstider!$D$86/24))*24+(MIN(([1]Arbejdstider!$D$86/24),$G223)-MIN(([1]Arbejdstider!$D$86/24),$F223)+MAX(([1]Arbejdstider!$C$86/24),$G223)-MAX(([1]Arbejdstider!$C$86/24),$F223))*24)-IF(OR($AR223=0,$AS223=0),0,($AS223&lt;=$AR223)*(1-([1]Arbejdstider!$C$86/24)+([1]Arbejdstider!$D$86/24))*24+(MIN(([1]Arbejdstider!$D$86/24),$AS223)-MIN(([1]Arbejdstider!$D$86/24),$AR223)+MAX(([1]Arbejdstider!$C$86/24),$AS223)-MAX(([1]Arbejdstider!$C$86/24),$AR223))*24)+IF(OR($H223=0,$I223=0),0,($I223&lt;=$H223)*(1-([1]Arbejdstider!$C$86/24)+([1]Arbejdstider!$D$86/24))*24+(MIN(([1]Arbejdstider!$D$86/24),$I223)-MIN(([1]Arbejdstider!$D$86/24),$H223)+MAX(([1]Arbejdstider!$C$86/24),$G223)-MAX(([1]Arbejdstider!$C$86/24),$H223))*24)),0.5),"")</f>
        <v>0</v>
      </c>
      <c r="BA223" s="122">
        <f t="shared" si="54"/>
        <v>0</v>
      </c>
      <c r="BB223" s="122">
        <f t="shared" si="55"/>
        <v>0</v>
      </c>
      <c r="BC223" s="122">
        <f t="shared" si="56"/>
        <v>0</v>
      </c>
      <c r="BD223" s="123"/>
      <c r="BE223" s="124"/>
      <c r="BF223" s="122">
        <f t="shared" si="53"/>
        <v>0</v>
      </c>
      <c r="BG223" s="122">
        <f>IFERROR(CEILING(BP223+BQ223,0.5),"")</f>
        <v>0</v>
      </c>
      <c r="BH223" s="122">
        <f t="shared" si="57"/>
        <v>0</v>
      </c>
      <c r="BI223" s="121">
        <f t="shared" si="58"/>
        <v>0</v>
      </c>
      <c r="BJ223" s="122">
        <f t="shared" si="59"/>
        <v>0</v>
      </c>
      <c r="BK223" s="122">
        <f t="shared" si="51"/>
        <v>0</v>
      </c>
      <c r="BL223" s="121">
        <f t="shared" si="64"/>
        <v>0</v>
      </c>
      <c r="BM223" s="121">
        <f t="shared" si="60"/>
        <v>0</v>
      </c>
      <c r="BN223" s="121"/>
      <c r="BO223" s="136">
        <f>SUM(AW217:AW223)</f>
        <v>1.6979166666666665</v>
      </c>
      <c r="BP223" s="137">
        <f>IF(OR(F223=0,G223=0),0,IF(AND(WEEKDAY(C223,2)=5,G223&lt;F223,G223&gt;(6/24)),(G223-MAX(F223,(6/24))+(F223&gt;G223))*24-7,IF(WEEKDAY(C223,2)=6,(G223-MAX(F223,(6/24))+(F223&gt;G223))*24,IF(WEEKDAY(C223,2)=7,IF(F223&gt;G223,([1]Arbejdstider!H$87-F223)*24,IF(F223&lt;G223,(G223-F223)*24)),0))))</f>
        <v>0</v>
      </c>
      <c r="BQ223" s="126">
        <f>IF(OR(H223=0,I223=0),0,IF(AND(WEEKDAY(C223,2)=5,I223&lt;H223,I223&gt;(6/24)),(I223-MAX(H223,(6/24))+(H223&gt;I223))*24-7,IF(WEEKDAY(C223,2)=6,(I223-MAX(H223,(6/24))+(H223&gt;I223))*24,IF(WEEKDAY(C223,2)=7,IF(H223&gt;I223,([1]Arbejdstider!H$87-H223)*24,IF(H223&lt;I223,(I223-H223)*24)),""))))</f>
        <v>0</v>
      </c>
      <c r="BR223" s="137"/>
      <c r="BS223" s="137"/>
      <c r="BT223" s="138"/>
      <c r="BU223" s="128">
        <f t="shared" si="61"/>
        <v>0</v>
      </c>
      <c r="BV223" s="129" t="str">
        <f t="shared" si="62"/>
        <v>Mandag</v>
      </c>
      <c r="CF223" s="140"/>
      <c r="CG223" s="140"/>
      <c r="CP223" s="141"/>
    </row>
    <row r="224" spans="2:94" s="130" customFormat="1" x14ac:dyDescent="0.2">
      <c r="B224" s="106">
        <f>B217+1</f>
        <v>28</v>
      </c>
      <c r="C224" s="107">
        <f t="shared" si="65"/>
        <v>43655</v>
      </c>
      <c r="D224" s="107" t="str">
        <f t="shared" si="66"/>
        <v>Tirsdag</v>
      </c>
      <c r="E224" s="108" t="s">
        <v>63</v>
      </c>
      <c r="F224" s="109">
        <f>IF(OR(E224=""),"",VLOOKUP(E224,[1]Arbejdstider!$B$4:$AE$78,2,))</f>
        <v>0.29166666666666669</v>
      </c>
      <c r="G224" s="109">
        <f>IF(OR(E224=""),"",VLOOKUP(E224,[1]Arbejdstider!$B$4:$AE$78,3,))</f>
        <v>0.63541666666666663</v>
      </c>
      <c r="H224" s="109">
        <f>IF(OR(E224=""),"",VLOOKUP(E224,[1]Arbejdstider!$B$4:$AE$78,4,))</f>
        <v>0</v>
      </c>
      <c r="I224" s="109">
        <f>IF(OR(E224=""),"",VLOOKUP(E224,[1]Arbejdstider!$B$4:$AE$78,5,))</f>
        <v>0</v>
      </c>
      <c r="J224" s="110">
        <f>IF(OR(E224=""),"",VLOOKUP(E224,[1]Arbejdstider!$B$4:$AE$78,6,))</f>
        <v>0.29166666666666669</v>
      </c>
      <c r="K224" s="110">
        <f>IF(OR(E224=""),"",VLOOKUP(E224,[1]Arbejdstider!$B$4:$AE$78,7,))</f>
        <v>0.6</v>
      </c>
      <c r="L224" s="111">
        <f>IF(OR(E224=""),"",VLOOKUP(E224,[1]Arbejdstider!$B$3:$AE$78,10,))</f>
        <v>0</v>
      </c>
      <c r="M224" s="111">
        <f>IF(OR(E224=""),"",VLOOKUP(E224,[1]Arbejdstider!$B$4:$AE$78,11,))</f>
        <v>0</v>
      </c>
      <c r="N224" s="109">
        <f>IF(OR(E224=""),"",VLOOKUP(E224,[1]Arbejdstider!$B$4:$AE$78,14,))</f>
        <v>0</v>
      </c>
      <c r="O224" s="109">
        <f>IF(OR(E224=""),"",VLOOKUP(E224,[1]Arbejdstider!$B$4:$AE$78,15,))</f>
        <v>0</v>
      </c>
      <c r="P224" s="109">
        <f>IF(OR(E224=""),"",VLOOKUP(E224,[1]Arbejdstider!$B$4:$AE$78,12,))</f>
        <v>0</v>
      </c>
      <c r="Q224" s="109">
        <f>IF(OR(E224=""),"",VLOOKUP(E224,[1]Arbejdstider!$B$4:$AE$78,13,))</f>
        <v>0</v>
      </c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>
        <f>IF(OR(E224=""),"",VLOOKUP(E224,[1]Arbejdstider!$B$4:$AE$78,16,))</f>
        <v>0</v>
      </c>
      <c r="AC224" s="112">
        <f>IF(OR(E224=""),"",VLOOKUP(E224,[1]Arbejdstider!$B$4:$AE$78,17,))</f>
        <v>0</v>
      </c>
      <c r="AD224" s="112">
        <f>IF(OR(E224=""),"",VLOOKUP(E224,[1]Arbejdstider!$B$4:$AE$78,18,))</f>
        <v>0</v>
      </c>
      <c r="AE224" s="112">
        <f>IF(OR(E224=""),"",VLOOKUP(E224,[1]Arbejdstider!$B$4:$AE$78,19,))</f>
        <v>0</v>
      </c>
      <c r="AF224" s="113">
        <f>IF(OR(E224=""),"",VLOOKUP(E224,[1]Arbejdstider!$B$4:$AE$78,20,))</f>
        <v>1</v>
      </c>
      <c r="AG224" s="109">
        <f>IF(OR(E224=""),"",VLOOKUP(E224,[1]Arbejdstider!$B$4:$AE$78,21,))</f>
        <v>1</v>
      </c>
      <c r="AH224" s="109">
        <f>IF(OR(E224=""),"",VLOOKUP(E224,[1]Arbejdstider!$B$4:$AE$78,22,))</f>
        <v>0</v>
      </c>
      <c r="AI224" s="109">
        <f>IF(OR(E224=""),"",VLOOKUP(E224,[1]Arbejdstider!$B$4:$AE$78,23,))</f>
        <v>0</v>
      </c>
      <c r="AJ224" s="114">
        <f>IF(OR(E224=""),"",VLOOKUP(E224,[1]Arbejdstider!$B$4:$AE$78,20,))</f>
        <v>1</v>
      </c>
      <c r="AK224" s="110">
        <f>IF(OR(E224=""),"",VLOOKUP(E224,[1]Arbejdstider!$B$4:$AE$78,21,))</f>
        <v>1</v>
      </c>
      <c r="AL224" s="115"/>
      <c r="AM224" s="115"/>
      <c r="AN224" s="115"/>
      <c r="AO224" s="115"/>
      <c r="AP224" s="115"/>
      <c r="AQ224" s="115"/>
      <c r="AR224" s="116"/>
      <c r="AS224" s="117"/>
      <c r="AT224" s="118">
        <f>IF(OR(E224=""),"",VLOOKUP(E224,[1]Arbejdstider!$B$4:$AE$78,24,))</f>
        <v>0</v>
      </c>
      <c r="AU224" s="113">
        <f>IF(OR(E224=""),"",VLOOKUP(E224,[1]Arbejdstider!$B$4:$AE$78,22,))</f>
        <v>0</v>
      </c>
      <c r="AV224" s="113">
        <f>IF(OR(E224=""),"",VLOOKUP(E224,[1]Arbejdstider!$B$4:$AE$78,23,))</f>
        <v>0</v>
      </c>
      <c r="AW224" s="119">
        <f t="shared" si="52"/>
        <v>0.34375</v>
      </c>
      <c r="AX224" s="120">
        <f>IF(OR($F224="",$G224=""),0,((IF($G224-MAX($F224,([1]Arbejdstider!$C$84/24))+($G224&lt;$F224)&lt;0,0,$G224-MAX($F224,([1]Arbejdstider!$C$84/24))+($G224&lt;$F224)))*24)-((IF(($G224-MAX($F224,([1]Arbejdstider!$D$84/24))+($G224&lt;$F224))&lt;0,0,($G224-MAX($F224,([1]Arbejdstider!$D$84/24))+($G224&lt;$F224)))))*24)</f>
        <v>8.2499999999999982</v>
      </c>
      <c r="AY224" s="121">
        <f>IF(OR($F224="",$G224=""),0,((IF($G224-MAX($F224,([1]Arbejdstider!$C$85/24))+($G224&lt;$F224)&lt;0,0,$G224-MAX($F224,([1]Arbejdstider!$C$85/24))+($G224&lt;$F224)))*24)-((IF(($G224-MAX($F224,([1]Arbejdstider!$D$85/24))+($G224&lt;$F224))&lt;0,0,($G224-MAX($F224,([1]Arbejdstider!$D$85/24))+($G224&lt;$F224)))))*24)-IF(OR($AR224="",$AS224=""),0,((IF($AS224-MAX($AR224,([1]Arbejdstider!$C$85/24))+($AS224&lt;$AR224)&lt;0,0,$AS224-MAX($AR224,([1]Arbejdstider!$C$85/24))+($AS224&lt;$AR224)))*24)-((IF(($AS224-MAX($AR224,([1]Arbejdstider!$D$85/24))+($AS224&lt;$AR224))&lt;0,0,($AS224-MAX($AR224,([1]Arbejdstider!$D$85/24))+($AS224&lt;$AR224)))))*24)</f>
        <v>0</v>
      </c>
      <c r="AZ224" s="121">
        <f>IFERROR(CEILING(IF(E224="","",IF(OR($F224=0,$G224=0),0,($G224&lt;=$F224)*(1-([1]Arbejdstider!$C$86/24)+([1]Arbejdstider!$D$86/24))*24+(MIN(([1]Arbejdstider!$D$86/24),$G224)-MIN(([1]Arbejdstider!$D$86/24),$F224)+MAX(([1]Arbejdstider!$C$86/24),$G224)-MAX(([1]Arbejdstider!$C$86/24),$F224))*24)-IF(OR($AR224=0,$AS224=0),0,($AS224&lt;=$AR224)*(1-([1]Arbejdstider!$C$86/24)+([1]Arbejdstider!$D$86/24))*24+(MIN(([1]Arbejdstider!$D$86/24),$AS224)-MIN(([1]Arbejdstider!$D$86/24),$AR224)+MAX(([1]Arbejdstider!$C$86/24),$AS224)-MAX(([1]Arbejdstider!$C$86/24),$AR224))*24)+IF(OR($H224=0,$I224=0),0,($I224&lt;=$H224)*(1-([1]Arbejdstider!$C$86/24)+([1]Arbejdstider!$D$86/24))*24+(MIN(([1]Arbejdstider!$D$86/24),$I224)-MIN(([1]Arbejdstider!$D$86/24),$H224)+MAX(([1]Arbejdstider!$C$86/24),$G224)-MAX(([1]Arbejdstider!$C$86/24),$H224))*24)),0.5),"")</f>
        <v>0</v>
      </c>
      <c r="BA224" s="122">
        <f t="shared" si="54"/>
        <v>0</v>
      </c>
      <c r="BB224" s="122">
        <f t="shared" si="55"/>
        <v>0</v>
      </c>
      <c r="BC224" s="122">
        <f t="shared" si="56"/>
        <v>0</v>
      </c>
      <c r="BD224" s="123"/>
      <c r="BE224" s="124"/>
      <c r="BF224" s="122">
        <f t="shared" si="53"/>
        <v>0</v>
      </c>
      <c r="BG224" s="121">
        <f t="shared" si="63"/>
        <v>0</v>
      </c>
      <c r="BH224" s="121">
        <f t="shared" si="57"/>
        <v>0</v>
      </c>
      <c r="BI224" s="121">
        <f t="shared" si="58"/>
        <v>0</v>
      </c>
      <c r="BJ224" s="121">
        <f t="shared" si="59"/>
        <v>7.3999999999999986</v>
      </c>
      <c r="BK224" s="121">
        <f t="shared" si="51"/>
        <v>0</v>
      </c>
      <c r="BL224" s="121">
        <f t="shared" si="64"/>
        <v>0</v>
      </c>
      <c r="BM224" s="121">
        <f t="shared" si="60"/>
        <v>0</v>
      </c>
      <c r="BN224" s="121"/>
      <c r="BO224" s="125"/>
      <c r="BP224" s="126">
        <f>IF(OR(F224=0,G224=0),0,IF(AND(WEEKDAY(C224,2)=5,G224&lt;F224,G224&gt;(6/24)),(G224-MAX(F224,(6/24))+(F224&gt;G224))*24-7,IF(WEEKDAY(C224,2)=6,(G224-MAX(F224,(6/24))+(F224&gt;G224))*24,IF(WEEKDAY(C224,2)=7,IF(F224&gt;G224,([1]Arbejdstider!H$87-F224)*24,IF(F224&lt;G224,(G224-F224)*24)),0))))</f>
        <v>0</v>
      </c>
      <c r="BQ224" s="126">
        <f>IF(OR(H224=0,I224=0),0,IF(AND(WEEKDAY(C224,2)=5,I224&lt;H224,I224&gt;(6/24)),(I224-MAX(H224,(6/24))+(H224&gt;I224))*24-7,IF(WEEKDAY(C224,2)=6,(I224-MAX(H224,(6/24))+(H224&gt;I224))*24,IF(WEEKDAY(C224,2)=7,IF(H224&gt;I224,([1]Arbejdstider!H$87-H224)*24,IF(H224&lt;I224,(I224-H224)*24)),""))))</f>
        <v>0</v>
      </c>
      <c r="BR224" s="126"/>
      <c r="BS224" s="126"/>
      <c r="BT224" s="127"/>
      <c r="BU224" s="128">
        <f t="shared" si="61"/>
        <v>28</v>
      </c>
      <c r="BV224" s="129" t="str">
        <f t="shared" si="62"/>
        <v>Tirsdag</v>
      </c>
      <c r="CF224" s="131"/>
      <c r="CG224" s="131"/>
      <c r="CP224" s="132"/>
    </row>
    <row r="225" spans="2:94" s="130" customFormat="1" x14ac:dyDescent="0.2">
      <c r="B225" s="106"/>
      <c r="C225" s="107">
        <f t="shared" si="65"/>
        <v>43656</v>
      </c>
      <c r="D225" s="107" t="str">
        <f t="shared" si="66"/>
        <v>Onsdag</v>
      </c>
      <c r="E225" s="108" t="s">
        <v>63</v>
      </c>
      <c r="F225" s="109">
        <f>IF(OR(E225=""),"",VLOOKUP(E225,[1]Arbejdstider!$B$4:$AE$78,2,))</f>
        <v>0.29166666666666669</v>
      </c>
      <c r="G225" s="109">
        <f>IF(OR(E225=""),"",VLOOKUP(E225,[1]Arbejdstider!$B$4:$AE$78,3,))</f>
        <v>0.63541666666666663</v>
      </c>
      <c r="H225" s="109">
        <f>IF(OR(E225=""),"",VLOOKUP(E225,[1]Arbejdstider!$B$4:$AE$78,4,))</f>
        <v>0</v>
      </c>
      <c r="I225" s="109">
        <f>IF(OR(E225=""),"",VLOOKUP(E225,[1]Arbejdstider!$B$4:$AE$78,5,))</f>
        <v>0</v>
      </c>
      <c r="J225" s="110">
        <f>IF(OR(E225=""),"",VLOOKUP(E225,[1]Arbejdstider!$B$4:$AE$78,6,))</f>
        <v>0.29166666666666669</v>
      </c>
      <c r="K225" s="110">
        <f>IF(OR(E225=""),"",VLOOKUP(E225,[1]Arbejdstider!$B$4:$AE$78,7,))</f>
        <v>0.6</v>
      </c>
      <c r="L225" s="111">
        <f>IF(OR(E225=""),"",VLOOKUP(E225,[1]Arbejdstider!$B$3:$AE$78,10,))</f>
        <v>0</v>
      </c>
      <c r="M225" s="111">
        <f>IF(OR(E225=""),"",VLOOKUP(E225,[1]Arbejdstider!$B$4:$AE$78,11,))</f>
        <v>0</v>
      </c>
      <c r="N225" s="109">
        <f>IF(OR(E225=""),"",VLOOKUP(E225,[1]Arbejdstider!$B$4:$AE$78,14,))</f>
        <v>0</v>
      </c>
      <c r="O225" s="109">
        <f>IF(OR(E225=""),"",VLOOKUP(E225,[1]Arbejdstider!$B$4:$AE$78,15,))</f>
        <v>0</v>
      </c>
      <c r="P225" s="109">
        <f>IF(OR(E225=""),"",VLOOKUP(E225,[1]Arbejdstider!$B$4:$AE$78,12,))</f>
        <v>0</v>
      </c>
      <c r="Q225" s="109">
        <f>IF(OR(E225=""),"",VLOOKUP(E225,[1]Arbejdstider!$B$4:$AE$78,13,))</f>
        <v>0</v>
      </c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>
        <f>IF(OR(E225=""),"",VLOOKUP(E225,[1]Arbejdstider!$B$4:$AE$78,16,))</f>
        <v>0</v>
      </c>
      <c r="AC225" s="112">
        <f>IF(OR(E225=""),"",VLOOKUP(E225,[1]Arbejdstider!$B$4:$AE$78,17,))</f>
        <v>0</v>
      </c>
      <c r="AD225" s="112">
        <f>IF(OR(E225=""),"",VLOOKUP(E225,[1]Arbejdstider!$B$4:$AE$78,18,))</f>
        <v>0</v>
      </c>
      <c r="AE225" s="112">
        <f>IF(OR(E225=""),"",VLOOKUP(E225,[1]Arbejdstider!$B$4:$AE$78,19,))</f>
        <v>0</v>
      </c>
      <c r="AF225" s="113">
        <f>IF(OR(E225=""),"",VLOOKUP(E225,[1]Arbejdstider!$B$4:$AE$78,20,))</f>
        <v>1</v>
      </c>
      <c r="AG225" s="109">
        <f>IF(OR(E225=""),"",VLOOKUP(E225,[1]Arbejdstider!$B$4:$AE$78,21,))</f>
        <v>1</v>
      </c>
      <c r="AH225" s="109">
        <f>IF(OR(E225=""),"",VLOOKUP(E225,[1]Arbejdstider!$B$4:$AE$78,22,))</f>
        <v>0</v>
      </c>
      <c r="AI225" s="109">
        <f>IF(OR(E225=""),"",VLOOKUP(E225,[1]Arbejdstider!$B$4:$AE$78,23,))</f>
        <v>0</v>
      </c>
      <c r="AJ225" s="114">
        <f>IF(OR(E225=""),"",VLOOKUP(E225,[1]Arbejdstider!$B$4:$AE$78,20,))</f>
        <v>1</v>
      </c>
      <c r="AK225" s="110">
        <f>IF(OR(E225=""),"",VLOOKUP(E225,[1]Arbejdstider!$B$4:$AE$78,21,))</f>
        <v>1</v>
      </c>
      <c r="AL225" s="115"/>
      <c r="AM225" s="115"/>
      <c r="AN225" s="115"/>
      <c r="AO225" s="115"/>
      <c r="AP225" s="115"/>
      <c r="AQ225" s="115"/>
      <c r="AR225" s="116"/>
      <c r="AS225" s="117"/>
      <c r="AT225" s="118">
        <f>IF(OR(E225=""),"",VLOOKUP(E225,[1]Arbejdstider!$B$4:$AE$78,24,))</f>
        <v>0</v>
      </c>
      <c r="AU225" s="113">
        <f>IF(OR(E225=""),"",VLOOKUP(E225,[1]Arbejdstider!$B$4:$AE$78,22,))</f>
        <v>0</v>
      </c>
      <c r="AV225" s="113">
        <f>IF(OR(E225=""),"",VLOOKUP(E225,[1]Arbejdstider!$B$4:$AE$78,23,))</f>
        <v>0</v>
      </c>
      <c r="AW225" s="119">
        <f t="shared" si="52"/>
        <v>0.34375</v>
      </c>
      <c r="AX225" s="120">
        <f>IF(OR($F225="",$G225=""),0,((IF($G225-MAX($F225,([1]Arbejdstider!$C$84/24))+($G225&lt;$F225)&lt;0,0,$G225-MAX($F225,([1]Arbejdstider!$C$84/24))+($G225&lt;$F225)))*24)-((IF(($G225-MAX($F225,([1]Arbejdstider!$D$84/24))+($G225&lt;$F225))&lt;0,0,($G225-MAX($F225,([1]Arbejdstider!$D$84/24))+($G225&lt;$F225)))))*24)</f>
        <v>8.2499999999999982</v>
      </c>
      <c r="AY225" s="121">
        <f>IF(OR($F225="",$G225=""),0,((IF($G225-MAX($F225,([1]Arbejdstider!$C$85/24))+($G225&lt;$F225)&lt;0,0,$G225-MAX($F225,([1]Arbejdstider!$C$85/24))+($G225&lt;$F225)))*24)-((IF(($G225-MAX($F225,([1]Arbejdstider!$D$85/24))+($G225&lt;$F225))&lt;0,0,($G225-MAX($F225,([1]Arbejdstider!$D$85/24))+($G225&lt;$F225)))))*24)-IF(OR($AR225="",$AS225=""),0,((IF($AS225-MAX($AR225,([1]Arbejdstider!$C$85/24))+($AS225&lt;$AR225)&lt;0,0,$AS225-MAX($AR225,([1]Arbejdstider!$C$85/24))+($AS225&lt;$AR225)))*24)-((IF(($AS225-MAX($AR225,([1]Arbejdstider!$D$85/24))+($AS225&lt;$AR225))&lt;0,0,($AS225-MAX($AR225,([1]Arbejdstider!$D$85/24))+($AS225&lt;$AR225)))))*24)</f>
        <v>0</v>
      </c>
      <c r="AZ225" s="121">
        <f>IFERROR(CEILING(IF(E225="","",IF(OR($F225=0,$G225=0),0,($G225&lt;=$F225)*(1-([1]Arbejdstider!$C$86/24)+([1]Arbejdstider!$D$86/24))*24+(MIN(([1]Arbejdstider!$D$86/24),$G225)-MIN(([1]Arbejdstider!$D$86/24),$F225)+MAX(([1]Arbejdstider!$C$86/24),$G225)-MAX(([1]Arbejdstider!$C$86/24),$F225))*24)-IF(OR($AR225=0,$AS225=0),0,($AS225&lt;=$AR225)*(1-([1]Arbejdstider!$C$86/24)+([1]Arbejdstider!$D$86/24))*24+(MIN(([1]Arbejdstider!$D$86/24),$AS225)-MIN(([1]Arbejdstider!$D$86/24),$AR225)+MAX(([1]Arbejdstider!$C$86/24),$AS225)-MAX(([1]Arbejdstider!$C$86/24),$AR225))*24)+IF(OR($H225=0,$I225=0),0,($I225&lt;=$H225)*(1-([1]Arbejdstider!$C$86/24)+([1]Arbejdstider!$D$86/24))*24+(MIN(([1]Arbejdstider!$D$86/24),$I225)-MIN(([1]Arbejdstider!$D$86/24),$H225)+MAX(([1]Arbejdstider!$C$86/24),$G225)-MAX(([1]Arbejdstider!$C$86/24),$H225))*24)),0.5),"")</f>
        <v>0</v>
      </c>
      <c r="BA225" s="122">
        <f t="shared" si="54"/>
        <v>0</v>
      </c>
      <c r="BB225" s="122">
        <f t="shared" si="55"/>
        <v>0</v>
      </c>
      <c r="BC225" s="122">
        <f t="shared" si="56"/>
        <v>0</v>
      </c>
      <c r="BD225" s="123"/>
      <c r="BE225" s="124"/>
      <c r="BF225" s="122">
        <f t="shared" si="53"/>
        <v>0</v>
      </c>
      <c r="BG225" s="121">
        <f t="shared" si="63"/>
        <v>0</v>
      </c>
      <c r="BH225" s="121">
        <f t="shared" si="57"/>
        <v>0</v>
      </c>
      <c r="BI225" s="121">
        <f t="shared" si="58"/>
        <v>0</v>
      </c>
      <c r="BJ225" s="121">
        <f t="shared" si="59"/>
        <v>7.3999999999999986</v>
      </c>
      <c r="BK225" s="121">
        <f t="shared" si="51"/>
        <v>0</v>
      </c>
      <c r="BL225" s="121">
        <f t="shared" si="64"/>
        <v>0</v>
      </c>
      <c r="BM225" s="121">
        <f t="shared" si="60"/>
        <v>0</v>
      </c>
      <c r="BN225" s="121"/>
      <c r="BO225" s="125"/>
      <c r="BP225" s="126">
        <f>IF(OR(F225=0,G225=0),0,IF(AND(WEEKDAY(C225,2)=5,G225&lt;F225,G225&gt;(6/24)),(G225-MAX(F225,(6/24))+(F225&gt;G225))*24-7,IF(WEEKDAY(C225,2)=6,(G225-MAX(F225,(6/24))+(F225&gt;G225))*24,IF(WEEKDAY(C225,2)=7,IF(F225&gt;G225,([1]Arbejdstider!H$87-F225)*24,IF(F225&lt;G225,(G225-F225)*24)),0))))</f>
        <v>0</v>
      </c>
      <c r="BQ225" s="126">
        <f>IF(OR(H225=0,I225=0),0,IF(AND(WEEKDAY(C225,2)=5,I225&lt;H225,I225&gt;(6/24)),(I225-MAX(H225,(6/24))+(H225&gt;I225))*24-7,IF(WEEKDAY(C225,2)=6,(I225-MAX(H225,(6/24))+(H225&gt;I225))*24,IF(WEEKDAY(C225,2)=7,IF(H225&gt;I225,([1]Arbejdstider!H$87-H225)*24,IF(H225&lt;I225,(I225-H225)*24)),""))))</f>
        <v>0</v>
      </c>
      <c r="BR225" s="126"/>
      <c r="BS225" s="126"/>
      <c r="BT225" s="127"/>
      <c r="BU225" s="128">
        <f t="shared" si="61"/>
        <v>0</v>
      </c>
      <c r="BV225" s="129" t="str">
        <f t="shared" si="62"/>
        <v>Onsdag</v>
      </c>
      <c r="CF225" s="131"/>
      <c r="CG225" s="131"/>
      <c r="CP225" s="132"/>
    </row>
    <row r="226" spans="2:94" s="130" customFormat="1" x14ac:dyDescent="0.2">
      <c r="B226" s="106"/>
      <c r="C226" s="107">
        <f t="shared" si="65"/>
        <v>43657</v>
      </c>
      <c r="D226" s="107" t="str">
        <f t="shared" si="66"/>
        <v>Torsdag</v>
      </c>
      <c r="E226" s="108" t="s">
        <v>53</v>
      </c>
      <c r="F226" s="109">
        <f>IF(OR(E226=""),"",VLOOKUP(E226,[1]Arbejdstider!$B$4:$AE$78,2,))</f>
        <v>0</v>
      </c>
      <c r="G226" s="109">
        <f>IF(OR(E226=""),"",VLOOKUP(E226,[1]Arbejdstider!$B$4:$AE$78,3,))</f>
        <v>0</v>
      </c>
      <c r="H226" s="109">
        <f>IF(OR(E226=""),"",VLOOKUP(E226,[1]Arbejdstider!$B$4:$AE$78,4,))</f>
        <v>0</v>
      </c>
      <c r="I226" s="109">
        <f>IF(OR(E226=""),"",VLOOKUP(E226,[1]Arbejdstider!$B$4:$AE$78,5,))</f>
        <v>0</v>
      </c>
      <c r="J226" s="110">
        <f>IF(OR(E226=""),"",VLOOKUP(E226,[1]Arbejdstider!$B$4:$AE$78,6,))</f>
        <v>0</v>
      </c>
      <c r="K226" s="110">
        <f>IF(OR(E226=""),"",VLOOKUP(E226,[1]Arbejdstider!$B$4:$AE$78,7,))</f>
        <v>0</v>
      </c>
      <c r="L226" s="111">
        <f>IF(OR(E226=""),"",VLOOKUP(E226,[1]Arbejdstider!$B$3:$AE$78,10,))</f>
        <v>0</v>
      </c>
      <c r="M226" s="111">
        <f>IF(OR(E226=""),"",VLOOKUP(E226,[1]Arbejdstider!$B$4:$AE$78,11,))</f>
        <v>0</v>
      </c>
      <c r="N226" s="109">
        <f>IF(OR(E226=""),"",VLOOKUP(E226,[1]Arbejdstider!$B$4:$AE$78,14,))</f>
        <v>0</v>
      </c>
      <c r="O226" s="109">
        <f>IF(OR(E226=""),"",VLOOKUP(E226,[1]Arbejdstider!$B$4:$AE$78,15,))</f>
        <v>0</v>
      </c>
      <c r="P226" s="109">
        <f>IF(OR(E226=""),"",VLOOKUP(E226,[1]Arbejdstider!$B$4:$AE$78,12,))</f>
        <v>0</v>
      </c>
      <c r="Q226" s="109">
        <f>IF(OR(E226=""),"",VLOOKUP(E226,[1]Arbejdstider!$B$4:$AE$78,13,))</f>
        <v>0</v>
      </c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>
        <f>IF(OR(E226=""),"",VLOOKUP(E226,[1]Arbejdstider!$B$4:$AE$78,16,))</f>
        <v>0</v>
      </c>
      <c r="AC226" s="112">
        <f>IF(OR(E226=""),"",VLOOKUP(E226,[1]Arbejdstider!$B$4:$AE$78,17,))</f>
        <v>0</v>
      </c>
      <c r="AD226" s="112">
        <f>IF(OR(E226=""),"",VLOOKUP(E226,[1]Arbejdstider!$B$4:$AE$78,18,))</f>
        <v>0</v>
      </c>
      <c r="AE226" s="112">
        <f>IF(OR(E226=""),"",VLOOKUP(E226,[1]Arbejdstider!$B$4:$AE$78,19,))</f>
        <v>0</v>
      </c>
      <c r="AF226" s="113">
        <f>IF(OR(E226=""),"",VLOOKUP(E226,[1]Arbejdstider!$B$4:$AE$78,20,))</f>
        <v>1</v>
      </c>
      <c r="AG226" s="109">
        <f>IF(OR(E226=""),"",VLOOKUP(E226,[1]Arbejdstider!$B$4:$AE$78,21,))</f>
        <v>1</v>
      </c>
      <c r="AH226" s="109">
        <f>IF(OR(E226=""),"",VLOOKUP(E226,[1]Arbejdstider!$B$4:$AE$78,22,))</f>
        <v>0</v>
      </c>
      <c r="AI226" s="109">
        <f>IF(OR(E226=""),"",VLOOKUP(E226,[1]Arbejdstider!$B$4:$AE$78,23,))</f>
        <v>0</v>
      </c>
      <c r="AJ226" s="114">
        <f>IF(OR(E226=""),"",VLOOKUP(E226,[1]Arbejdstider!$B$4:$AE$78,20,))</f>
        <v>1</v>
      </c>
      <c r="AK226" s="110">
        <f>IF(OR(E226=""),"",VLOOKUP(E226,[1]Arbejdstider!$B$4:$AE$78,21,))</f>
        <v>1</v>
      </c>
      <c r="AL226" s="115"/>
      <c r="AM226" s="115"/>
      <c r="AN226" s="115"/>
      <c r="AO226" s="115"/>
      <c r="AP226" s="115"/>
      <c r="AQ226" s="115"/>
      <c r="AR226" s="116"/>
      <c r="AS226" s="117"/>
      <c r="AT226" s="118">
        <f>IF(OR(E226=""),"",VLOOKUP(E226,[1]Arbejdstider!$B$4:$AE$78,24,))</f>
        <v>0</v>
      </c>
      <c r="AU226" s="113">
        <f>IF(OR(E226=""),"",VLOOKUP(E226,[1]Arbejdstider!$B$4:$AE$78,22,))</f>
        <v>0</v>
      </c>
      <c r="AV226" s="113">
        <f>IF(OR(E226=""),"",VLOOKUP(E226,[1]Arbejdstider!$B$4:$AE$78,23,))</f>
        <v>0</v>
      </c>
      <c r="AW226" s="119">
        <f t="shared" si="52"/>
        <v>0</v>
      </c>
      <c r="AX226" s="120">
        <f>IF(OR($F226="",$G226=""),0,((IF($G226-MAX($F226,([1]Arbejdstider!$C$84/24))+($G226&lt;$F226)&lt;0,0,$G226-MAX($F226,([1]Arbejdstider!$C$84/24))+($G226&lt;$F226)))*24)-((IF(($G226-MAX($F226,([1]Arbejdstider!$D$84/24))+($G226&lt;$F226))&lt;0,0,($G226-MAX($F226,([1]Arbejdstider!$D$84/24))+($G226&lt;$F226)))))*24)</f>
        <v>0</v>
      </c>
      <c r="AY226" s="121">
        <f>IF(OR($F226="",$G226=""),0,((IF($G226-MAX($F226,([1]Arbejdstider!$C$85/24))+($G226&lt;$F226)&lt;0,0,$G226-MAX($F226,([1]Arbejdstider!$C$85/24))+($G226&lt;$F226)))*24)-((IF(($G226-MAX($F226,([1]Arbejdstider!$D$85/24))+($G226&lt;$F226))&lt;0,0,($G226-MAX($F226,([1]Arbejdstider!$D$85/24))+($G226&lt;$F226)))))*24)-IF(OR($AR226="",$AS226=""),0,((IF($AS226-MAX($AR226,([1]Arbejdstider!$C$85/24))+($AS226&lt;$AR226)&lt;0,0,$AS226-MAX($AR226,([1]Arbejdstider!$C$85/24))+($AS226&lt;$AR226)))*24)-((IF(($AS226-MAX($AR226,([1]Arbejdstider!$D$85/24))+($AS226&lt;$AR226))&lt;0,0,($AS226-MAX($AR226,([1]Arbejdstider!$D$85/24))+($AS226&lt;$AR226)))))*24)</f>
        <v>0</v>
      </c>
      <c r="AZ226" s="121">
        <f>IFERROR(CEILING(IF(E226="","",IF(OR($F226=0,$G226=0),0,($G226&lt;=$F226)*(1-([1]Arbejdstider!$C$86/24)+([1]Arbejdstider!$D$86/24))*24+(MIN(([1]Arbejdstider!$D$86/24),$G226)-MIN(([1]Arbejdstider!$D$86/24),$F226)+MAX(([1]Arbejdstider!$C$86/24),$G226)-MAX(([1]Arbejdstider!$C$86/24),$F226))*24)-IF(OR($AR226=0,$AS226=0),0,($AS226&lt;=$AR226)*(1-([1]Arbejdstider!$C$86/24)+([1]Arbejdstider!$D$86/24))*24+(MIN(([1]Arbejdstider!$D$86/24),$AS226)-MIN(([1]Arbejdstider!$D$86/24),$AR226)+MAX(([1]Arbejdstider!$C$86/24),$AS226)-MAX(([1]Arbejdstider!$C$86/24),$AR226))*24)+IF(OR($H226=0,$I226=0),0,($I226&lt;=$H226)*(1-([1]Arbejdstider!$C$86/24)+([1]Arbejdstider!$D$86/24))*24+(MIN(([1]Arbejdstider!$D$86/24),$I226)-MIN(([1]Arbejdstider!$D$86/24),$H226)+MAX(([1]Arbejdstider!$C$86/24),$G226)-MAX(([1]Arbejdstider!$C$86/24),$H226))*24)),0.5),"")</f>
        <v>0</v>
      </c>
      <c r="BA226" s="122">
        <f t="shared" si="54"/>
        <v>0</v>
      </c>
      <c r="BB226" s="122">
        <f t="shared" si="55"/>
        <v>0</v>
      </c>
      <c r="BC226" s="122">
        <f t="shared" si="56"/>
        <v>0</v>
      </c>
      <c r="BD226" s="123"/>
      <c r="BE226" s="124"/>
      <c r="BF226" s="122">
        <f t="shared" si="53"/>
        <v>0</v>
      </c>
      <c r="BG226" s="121">
        <f t="shared" si="63"/>
        <v>0</v>
      </c>
      <c r="BH226" s="121">
        <f t="shared" si="57"/>
        <v>0</v>
      </c>
      <c r="BI226" s="121">
        <f t="shared" si="58"/>
        <v>0</v>
      </c>
      <c r="BJ226" s="121">
        <f t="shared" si="59"/>
        <v>0</v>
      </c>
      <c r="BK226" s="121">
        <f t="shared" si="51"/>
        <v>0</v>
      </c>
      <c r="BL226" s="121">
        <f t="shared" si="64"/>
        <v>0</v>
      </c>
      <c r="BM226" s="121">
        <f t="shared" si="60"/>
        <v>0</v>
      </c>
      <c r="BN226" s="121"/>
      <c r="BO226" s="125"/>
      <c r="BP226" s="126">
        <f>IF(OR(F226=0,G226=0),0,IF(AND(WEEKDAY(C226,2)=5,G226&lt;F226,G226&gt;(6/24)),(G226-MAX(F226,(6/24))+(F226&gt;G226))*24-7,IF(WEEKDAY(C226,2)=6,(G226-MAX(F226,(6/24))+(F226&gt;G226))*24,IF(WEEKDAY(C226,2)=7,IF(F226&gt;G226,([1]Arbejdstider!H$87-F226)*24,IF(F226&lt;G226,(G226-F226)*24)),0))))</f>
        <v>0</v>
      </c>
      <c r="BQ226" s="126">
        <f>IF(OR(H226=0,I226=0),0,IF(AND(WEEKDAY(C226,2)=5,I226&lt;H226,I226&gt;(6/24)),(I226-MAX(H226,(6/24))+(H226&gt;I226))*24-7,IF(WEEKDAY(C226,2)=6,(I226-MAX(H226,(6/24))+(H226&gt;I226))*24,IF(WEEKDAY(C226,2)=7,IF(H226&gt;I226,([1]Arbejdstider!H$87-H226)*24,IF(H226&lt;I226,(I226-H226)*24)),""))))</f>
        <v>0</v>
      </c>
      <c r="BR226" s="126"/>
      <c r="BS226" s="126"/>
      <c r="BT226" s="127"/>
      <c r="BU226" s="128">
        <f t="shared" si="61"/>
        <v>0</v>
      </c>
      <c r="BV226" s="129" t="str">
        <f t="shared" si="62"/>
        <v>Torsdag</v>
      </c>
      <c r="CF226" s="131"/>
      <c r="CG226" s="131"/>
      <c r="CP226" s="132"/>
    </row>
    <row r="227" spans="2:94" s="130" customFormat="1" x14ac:dyDescent="0.2">
      <c r="B227" s="106"/>
      <c r="C227" s="107">
        <f t="shared" si="65"/>
        <v>43658</v>
      </c>
      <c r="D227" s="107" t="str">
        <f t="shared" si="66"/>
        <v>Fredag</v>
      </c>
      <c r="E227" s="108" t="s">
        <v>64</v>
      </c>
      <c r="F227" s="109">
        <f>IF(OR(E227=""),"",VLOOKUP(E227,[1]Arbejdstider!$B$4:$AE$78,2,))</f>
        <v>0</v>
      </c>
      <c r="G227" s="109">
        <f>IF(OR(E227=""),"",VLOOKUP(E227,[1]Arbejdstider!$B$4:$AE$78,3,))</f>
        <v>0</v>
      </c>
      <c r="H227" s="109">
        <f>IF(OR(E227=""),"",VLOOKUP(E227,[1]Arbejdstider!$B$4:$AE$78,4,))</f>
        <v>0.95833333333333337</v>
      </c>
      <c r="I227" s="109">
        <f>IF(OR(E227=""),"",VLOOKUP(E227,[1]Arbejdstider!$B$4:$AE$78,5,))</f>
        <v>0.30208333333333331</v>
      </c>
      <c r="J227" s="110">
        <f>IF(OR(E227=""),"",VLOOKUP(E227,[1]Arbejdstider!$B$4:$AE$78,6,))</f>
        <v>0.95833333333333337</v>
      </c>
      <c r="K227" s="110">
        <f>IF(OR(E227=""),"",VLOOKUP(E227,[1]Arbejdstider!$B$4:$AE$78,7,))</f>
        <v>0.26666666666666666</v>
      </c>
      <c r="L227" s="111">
        <f>IF(OR(E227=""),"",VLOOKUP(E227,[1]Arbejdstider!$B$3:$AE$78,10,))</f>
        <v>0</v>
      </c>
      <c r="M227" s="111">
        <f>IF(OR(E227=""),"",VLOOKUP(E227,[1]Arbejdstider!$B$4:$AE$78,11,))</f>
        <v>0</v>
      </c>
      <c r="N227" s="109">
        <f>IF(OR(E227=""),"",VLOOKUP(E227,[1]Arbejdstider!$B$4:$AE$78,14,))</f>
        <v>0</v>
      </c>
      <c r="O227" s="109">
        <f>IF(OR(E227=""),"",VLOOKUP(E227,[1]Arbejdstider!$B$4:$AE$78,15,))</f>
        <v>0</v>
      </c>
      <c r="P227" s="109">
        <f>IF(OR(E227=""),"",VLOOKUP(E227,[1]Arbejdstider!$B$4:$AE$78,12,))</f>
        <v>0</v>
      </c>
      <c r="Q227" s="109">
        <f>IF(OR(E227=""),"",VLOOKUP(E227,[1]Arbejdstider!$B$4:$AE$78,13,))</f>
        <v>0</v>
      </c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>
        <f>IF(OR(E227=""),"",VLOOKUP(E227,[1]Arbejdstider!$B$4:$AE$78,16,))</f>
        <v>0</v>
      </c>
      <c r="AC227" s="112">
        <f>IF(OR(E227=""),"",VLOOKUP(E227,[1]Arbejdstider!$B$4:$AE$78,17,))</f>
        <v>0</v>
      </c>
      <c r="AD227" s="112">
        <f>IF(OR(E227=""),"",VLOOKUP(E227,[1]Arbejdstider!$B$4:$AE$78,18,))</f>
        <v>0</v>
      </c>
      <c r="AE227" s="112">
        <f>IF(OR(E227=""),"",VLOOKUP(E227,[1]Arbejdstider!$B$4:$AE$78,19,))</f>
        <v>0</v>
      </c>
      <c r="AF227" s="113">
        <f>IF(OR(E227=""),"",VLOOKUP(E227,[1]Arbejdstider!$B$4:$AE$78,20,))</f>
        <v>1</v>
      </c>
      <c r="AG227" s="109">
        <f>IF(OR(E227=""),"",VLOOKUP(E227,[1]Arbejdstider!$B$4:$AE$78,21,))</f>
        <v>1</v>
      </c>
      <c r="AH227" s="109">
        <f>IF(OR(E227=""),"",VLOOKUP(E227,[1]Arbejdstider!$B$4:$AE$78,22,))</f>
        <v>0</v>
      </c>
      <c r="AI227" s="109">
        <f>IF(OR(E227=""),"",VLOOKUP(E227,[1]Arbejdstider!$B$4:$AE$78,23,))</f>
        <v>0</v>
      </c>
      <c r="AJ227" s="114">
        <f>IF(OR(E227=""),"",VLOOKUP(E227,[1]Arbejdstider!$B$4:$AE$78,20,))</f>
        <v>1</v>
      </c>
      <c r="AK227" s="110">
        <f>IF(OR(E227=""),"",VLOOKUP(E227,[1]Arbejdstider!$B$4:$AE$78,21,))</f>
        <v>1</v>
      </c>
      <c r="AL227" s="115"/>
      <c r="AM227" s="115"/>
      <c r="AN227" s="115"/>
      <c r="AO227" s="115"/>
      <c r="AP227" s="115"/>
      <c r="AQ227" s="115"/>
      <c r="AR227" s="116"/>
      <c r="AS227" s="117"/>
      <c r="AT227" s="118">
        <f>IF(OR(E227=""),"",VLOOKUP(E227,[1]Arbejdstider!$B$4:$AE$78,24,))</f>
        <v>0</v>
      </c>
      <c r="AU227" s="113">
        <f>IF(OR(E227=""),"",VLOOKUP(E227,[1]Arbejdstider!$B$4:$AE$78,22,))</f>
        <v>0</v>
      </c>
      <c r="AV227" s="113">
        <f>IF(OR(E227=""),"",VLOOKUP(E227,[1]Arbejdstider!$B$4:$AE$78,23,))</f>
        <v>0</v>
      </c>
      <c r="AW227" s="119">
        <f t="shared" si="52"/>
        <v>0.34375</v>
      </c>
      <c r="AX227" s="120">
        <f>IF(OR($F227="",$G227=""),0,((IF($G227-MAX($F227,([1]Arbejdstider!$C$84/24))+($G227&lt;$F227)&lt;0,0,$G227-MAX($F227,([1]Arbejdstider!$C$84/24))+($G227&lt;$F227)))*24)-((IF(($G227-MAX($F227,([1]Arbejdstider!$D$84/24))+($G227&lt;$F227))&lt;0,0,($G227-MAX($F227,([1]Arbejdstider!$D$84/24))+($G227&lt;$F227)))))*24)</f>
        <v>0</v>
      </c>
      <c r="AY227" s="121">
        <f>IF(OR($F227="",$G227=""),0,((IF($G227-MAX($F227,([1]Arbejdstider!$C$85/24))+($G227&lt;$F227)&lt;0,0,$G227-MAX($F227,([1]Arbejdstider!$C$85/24))+($G227&lt;$F227)))*24)-((IF(($G227-MAX($F227,([1]Arbejdstider!$D$85/24))+($G227&lt;$F227))&lt;0,0,($G227-MAX($F227,([1]Arbejdstider!$D$85/24))+($G227&lt;$F227)))))*24)-IF(OR($AR227="",$AS227=""),0,((IF($AS227-MAX($AR227,([1]Arbejdstider!$C$85/24))+($AS227&lt;$AR227)&lt;0,0,$AS227-MAX($AR227,([1]Arbejdstider!$C$85/24))+($AS227&lt;$AR227)))*24)-((IF(($AS227-MAX($AR227,([1]Arbejdstider!$D$85/24))+($AS227&lt;$AR227))&lt;0,0,($AS227-MAX($AR227,([1]Arbejdstider!$D$85/24))+($AS227&lt;$AR227)))))*24)</f>
        <v>0</v>
      </c>
      <c r="AZ227" s="121">
        <f>IFERROR(CEILING(IF(E227="","",IF(OR($F227=0,$G227=0),0,($G227&lt;=$F227)*(1-([1]Arbejdstider!$C$86/24)+([1]Arbejdstider!$D$86/24))*24+(MIN(([1]Arbejdstider!$D$86/24),$G227)-MIN(([1]Arbejdstider!$D$86/24),$F227)+MAX(([1]Arbejdstider!$C$86/24),$G227)-MAX(([1]Arbejdstider!$C$86/24),$F227))*24)-IF(OR($AR227=0,$AS227=0),0,($AS227&lt;=$AR227)*(1-([1]Arbejdstider!$C$86/24)+([1]Arbejdstider!$D$86/24))*24+(MIN(([1]Arbejdstider!$D$86/24),$AS227)-MIN(([1]Arbejdstider!$D$86/24),$AR227)+MAX(([1]Arbejdstider!$C$86/24),$AS227)-MAX(([1]Arbejdstider!$C$86/24),$AR227))*24)+IF(OR($H227=0,$I227=0),0,($I227&lt;=$H227)*(1-([1]Arbejdstider!$C$86/24)+([1]Arbejdstider!$D$86/24))*24+(MIN(([1]Arbejdstider!$D$86/24),$I227)-MIN(([1]Arbejdstider!$D$86/24),$H227)+MAX(([1]Arbejdstider!$C$86/24),$G227)-MAX(([1]Arbejdstider!$C$86/24),$H227))*24)),0.5),"")</f>
        <v>7</v>
      </c>
      <c r="BA227" s="122">
        <f t="shared" si="54"/>
        <v>0</v>
      </c>
      <c r="BB227" s="122">
        <f t="shared" si="55"/>
        <v>0</v>
      </c>
      <c r="BC227" s="122">
        <f t="shared" si="56"/>
        <v>0</v>
      </c>
      <c r="BD227" s="123"/>
      <c r="BE227" s="124"/>
      <c r="BF227" s="122">
        <f t="shared" si="53"/>
        <v>0</v>
      </c>
      <c r="BG227" s="121">
        <f t="shared" si="63"/>
        <v>1.5</v>
      </c>
      <c r="BH227" s="121">
        <f t="shared" si="57"/>
        <v>0</v>
      </c>
      <c r="BI227" s="121">
        <f t="shared" si="58"/>
        <v>0</v>
      </c>
      <c r="BJ227" s="121">
        <f t="shared" si="59"/>
        <v>7.3999999999999986</v>
      </c>
      <c r="BK227" s="121">
        <f t="shared" si="51"/>
        <v>0</v>
      </c>
      <c r="BL227" s="121">
        <f t="shared" si="64"/>
        <v>0</v>
      </c>
      <c r="BM227" s="121">
        <f t="shared" si="60"/>
        <v>0</v>
      </c>
      <c r="BN227" s="121"/>
      <c r="BO227" s="125"/>
      <c r="BP227" s="126">
        <f>IF(OR(F227=0,G227=0),0,IF(AND(WEEKDAY(C227,2)=5,G227&lt;F227,G227&gt;(6/24)),(G227-MAX(F227,(6/24))+(F227&gt;G227))*24-7,IF(WEEKDAY(C227,2)=6,(G227-MAX(F227,(6/24))+(F227&gt;G227))*24,IF(WEEKDAY(C227,2)=7,IF(F227&gt;G227,([1]Arbejdstider!H$87-F227)*24,IF(F227&lt;G227,(G227-F227)*24)),0))))</f>
        <v>0</v>
      </c>
      <c r="BQ227" s="126">
        <f>IF(OR(H227=0,I227=0),0,IF(AND(WEEKDAY(C227,2)=5,I227&lt;H227,I227&gt;(6/24)),(I227-MAX(H227,(6/24))+(H227&gt;I227))*24-7,IF(WEEKDAY(C227,2)=6,(I227-MAX(H227,(6/24))+(H227&gt;I227))*24,IF(WEEKDAY(C227,2)=7,IF(H227&gt;I227,([1]Arbejdstider!H$87-H227)*24,IF(H227&lt;I227,(I227-H227)*24)),""))))</f>
        <v>1.25</v>
      </c>
      <c r="BR227" s="126"/>
      <c r="BS227" s="126"/>
      <c r="BT227" s="127"/>
      <c r="BU227" s="128">
        <f t="shared" si="61"/>
        <v>0</v>
      </c>
      <c r="BV227" s="129" t="str">
        <f t="shared" si="62"/>
        <v>Fredag</v>
      </c>
      <c r="CF227" s="131"/>
      <c r="CG227" s="131"/>
      <c r="CP227" s="132"/>
    </row>
    <row r="228" spans="2:94" s="130" customFormat="1" x14ac:dyDescent="0.2">
      <c r="B228" s="106"/>
      <c r="C228" s="107">
        <f t="shared" si="65"/>
        <v>43659</v>
      </c>
      <c r="D228" s="107" t="str">
        <f t="shared" si="66"/>
        <v>Lørdag</v>
      </c>
      <c r="E228" s="108" t="s">
        <v>64</v>
      </c>
      <c r="F228" s="109">
        <f>IF(OR(E228=""),"",VLOOKUP(E228,[1]Arbejdstider!$B$4:$AE$78,2,))</f>
        <v>0</v>
      </c>
      <c r="G228" s="109">
        <f>IF(OR(E228=""),"",VLOOKUP(E228,[1]Arbejdstider!$B$4:$AE$78,3,))</f>
        <v>0</v>
      </c>
      <c r="H228" s="109">
        <f>IF(OR(E228=""),"",VLOOKUP(E228,[1]Arbejdstider!$B$4:$AE$78,4,))</f>
        <v>0.95833333333333337</v>
      </c>
      <c r="I228" s="109">
        <f>IF(OR(E228=""),"",VLOOKUP(E228,[1]Arbejdstider!$B$4:$AE$78,5,))</f>
        <v>0.30208333333333331</v>
      </c>
      <c r="J228" s="110">
        <f>IF(OR(E228=""),"",VLOOKUP(E228,[1]Arbejdstider!$B$4:$AE$78,6,))</f>
        <v>0.95833333333333337</v>
      </c>
      <c r="K228" s="110">
        <f>IF(OR(E228=""),"",VLOOKUP(E228,[1]Arbejdstider!$B$4:$AE$78,7,))</f>
        <v>0.26666666666666666</v>
      </c>
      <c r="L228" s="111">
        <f>IF(OR(E228=""),"",VLOOKUP(E228,[1]Arbejdstider!$B$3:$AE$78,10,))</f>
        <v>0</v>
      </c>
      <c r="M228" s="111">
        <f>IF(OR(E228=""),"",VLOOKUP(E228,[1]Arbejdstider!$B$4:$AE$78,11,))</f>
        <v>0</v>
      </c>
      <c r="N228" s="109">
        <f>IF(OR(E228=""),"",VLOOKUP(E228,[1]Arbejdstider!$B$4:$AE$78,14,))</f>
        <v>0</v>
      </c>
      <c r="O228" s="109">
        <f>IF(OR(E228=""),"",VLOOKUP(E228,[1]Arbejdstider!$B$4:$AE$78,15,))</f>
        <v>0</v>
      </c>
      <c r="P228" s="109">
        <f>IF(OR(E228=""),"",VLOOKUP(E228,[1]Arbejdstider!$B$4:$AE$78,12,))</f>
        <v>0</v>
      </c>
      <c r="Q228" s="109">
        <f>IF(OR(E228=""),"",VLOOKUP(E228,[1]Arbejdstider!$B$4:$AE$78,13,))</f>
        <v>0</v>
      </c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>
        <f>IF(OR(E228=""),"",VLOOKUP(E228,[1]Arbejdstider!$B$4:$AE$78,16,))</f>
        <v>0</v>
      </c>
      <c r="AC228" s="112">
        <f>IF(OR(E228=""),"",VLOOKUP(E228,[1]Arbejdstider!$B$4:$AE$78,17,))</f>
        <v>0</v>
      </c>
      <c r="AD228" s="112">
        <f>IF(OR(E228=""),"",VLOOKUP(E228,[1]Arbejdstider!$B$4:$AE$78,18,))</f>
        <v>0</v>
      </c>
      <c r="AE228" s="112">
        <f>IF(OR(E228=""),"",VLOOKUP(E228,[1]Arbejdstider!$B$4:$AE$78,19,))</f>
        <v>0</v>
      </c>
      <c r="AF228" s="113">
        <f>IF(OR(E228=""),"",VLOOKUP(E228,[1]Arbejdstider!$B$4:$AE$78,20,))</f>
        <v>1</v>
      </c>
      <c r="AG228" s="109">
        <f>IF(OR(E228=""),"",VLOOKUP(E228,[1]Arbejdstider!$B$4:$AE$78,21,))</f>
        <v>1</v>
      </c>
      <c r="AH228" s="109">
        <f>IF(OR(E228=""),"",VLOOKUP(E228,[1]Arbejdstider!$B$4:$AE$78,22,))</f>
        <v>0</v>
      </c>
      <c r="AI228" s="109">
        <f>IF(OR(E228=""),"",VLOOKUP(E228,[1]Arbejdstider!$B$4:$AE$78,23,))</f>
        <v>0</v>
      </c>
      <c r="AJ228" s="114">
        <f>IF(OR(E228=""),"",VLOOKUP(E228,[1]Arbejdstider!$B$4:$AE$78,20,))</f>
        <v>1</v>
      </c>
      <c r="AK228" s="110">
        <f>IF(OR(E228=""),"",VLOOKUP(E228,[1]Arbejdstider!$B$4:$AE$78,21,))</f>
        <v>1</v>
      </c>
      <c r="AL228" s="115"/>
      <c r="AM228" s="115"/>
      <c r="AN228" s="115"/>
      <c r="AO228" s="115"/>
      <c r="AP228" s="115"/>
      <c r="AQ228" s="115"/>
      <c r="AR228" s="116"/>
      <c r="AS228" s="117"/>
      <c r="AT228" s="118">
        <f>IF(OR(E228=""),"",VLOOKUP(E228,[1]Arbejdstider!$B$4:$AE$78,24,))</f>
        <v>0</v>
      </c>
      <c r="AU228" s="113">
        <f>IF(OR(E228=""),"",VLOOKUP(E228,[1]Arbejdstider!$B$4:$AE$78,22,))</f>
        <v>0</v>
      </c>
      <c r="AV228" s="113">
        <f>IF(OR(E228=""),"",VLOOKUP(E228,[1]Arbejdstider!$B$4:$AE$78,23,))</f>
        <v>0</v>
      </c>
      <c r="AW228" s="119">
        <f t="shared" si="52"/>
        <v>0.34375</v>
      </c>
      <c r="AX228" s="120">
        <f>IF(OR($F228="",$G228=""),0,((IF($G228-MAX($F228,([1]Arbejdstider!$C$84/24))+($G228&lt;$F228)&lt;0,0,$G228-MAX($F228,([1]Arbejdstider!$C$84/24))+($G228&lt;$F228)))*24)-((IF(($G228-MAX($F228,([1]Arbejdstider!$D$84/24))+($G228&lt;$F228))&lt;0,0,($G228-MAX($F228,([1]Arbejdstider!$D$84/24))+($G228&lt;$F228)))))*24)</f>
        <v>0</v>
      </c>
      <c r="AY228" s="121">
        <f>IF(OR($F228="",$G228=""),0,((IF($G228-MAX($F228,([1]Arbejdstider!$C$85/24))+($G228&lt;$F228)&lt;0,0,$G228-MAX($F228,([1]Arbejdstider!$C$85/24))+($G228&lt;$F228)))*24)-((IF(($G228-MAX($F228,([1]Arbejdstider!$D$85/24))+($G228&lt;$F228))&lt;0,0,($G228-MAX($F228,([1]Arbejdstider!$D$85/24))+($G228&lt;$F228)))))*24)-IF(OR($AR228="",$AS228=""),0,((IF($AS228-MAX($AR228,([1]Arbejdstider!$C$85/24))+($AS228&lt;$AR228)&lt;0,0,$AS228-MAX($AR228,([1]Arbejdstider!$C$85/24))+($AS228&lt;$AR228)))*24)-((IF(($AS228-MAX($AR228,([1]Arbejdstider!$D$85/24))+($AS228&lt;$AR228))&lt;0,0,($AS228-MAX($AR228,([1]Arbejdstider!$D$85/24))+($AS228&lt;$AR228)))))*24)</f>
        <v>0</v>
      </c>
      <c r="AZ228" s="121">
        <f>IFERROR(CEILING(IF(E228="","",IF(OR($F228=0,$G228=0),0,($G228&lt;=$F228)*(1-([1]Arbejdstider!$C$86/24)+([1]Arbejdstider!$D$86/24))*24+(MIN(([1]Arbejdstider!$D$86/24),$G228)-MIN(([1]Arbejdstider!$D$86/24),$F228)+MAX(([1]Arbejdstider!$C$86/24),$G228)-MAX(([1]Arbejdstider!$C$86/24),$F228))*24)-IF(OR($AR228=0,$AS228=0),0,($AS228&lt;=$AR228)*(1-([1]Arbejdstider!$C$86/24)+([1]Arbejdstider!$D$86/24))*24+(MIN(([1]Arbejdstider!$D$86/24),$AS228)-MIN(([1]Arbejdstider!$D$86/24),$AR228)+MAX(([1]Arbejdstider!$C$86/24),$AS228)-MAX(([1]Arbejdstider!$C$86/24),$AR228))*24)+IF(OR($H228=0,$I228=0),0,($I228&lt;=$H228)*(1-([1]Arbejdstider!$C$86/24)+([1]Arbejdstider!$D$86/24))*24+(MIN(([1]Arbejdstider!$D$86/24),$I228)-MIN(([1]Arbejdstider!$D$86/24),$H228)+MAX(([1]Arbejdstider!$C$86/24),$G228)-MAX(([1]Arbejdstider!$C$86/24),$H228))*24)),0.5),"")</f>
        <v>7</v>
      </c>
      <c r="BA228" s="122">
        <f t="shared" si="54"/>
        <v>0</v>
      </c>
      <c r="BB228" s="122">
        <f t="shared" si="55"/>
        <v>0</v>
      </c>
      <c r="BC228" s="122">
        <f t="shared" si="56"/>
        <v>0</v>
      </c>
      <c r="BD228" s="123"/>
      <c r="BE228" s="124"/>
      <c r="BF228" s="122">
        <f t="shared" si="53"/>
        <v>0</v>
      </c>
      <c r="BG228" s="121">
        <f t="shared" si="63"/>
        <v>8.5</v>
      </c>
      <c r="BH228" s="121">
        <f t="shared" si="57"/>
        <v>0</v>
      </c>
      <c r="BI228" s="121">
        <f t="shared" si="58"/>
        <v>0</v>
      </c>
      <c r="BJ228" s="121">
        <f t="shared" si="59"/>
        <v>7.3999999999999986</v>
      </c>
      <c r="BK228" s="121">
        <f t="shared" si="51"/>
        <v>0</v>
      </c>
      <c r="BL228" s="121">
        <f t="shared" si="64"/>
        <v>0</v>
      </c>
      <c r="BM228" s="121">
        <f t="shared" si="60"/>
        <v>0</v>
      </c>
      <c r="BN228" s="121"/>
      <c r="BO228" s="125"/>
      <c r="BP228" s="126">
        <f>IF(OR(F228=0,G228=0),0,IF(AND(WEEKDAY(C228,2)=5,G228&lt;F228,G228&gt;(6/24)),(G228-MAX(F228,(6/24))+(F228&gt;G228))*24-7,IF(WEEKDAY(C228,2)=6,(G228-MAX(F228,(6/24))+(F228&gt;G228))*24,IF(WEEKDAY(C228,2)=7,IF(F228&gt;G228,([1]Arbejdstider!H$87-F228)*24,IF(F228&lt;G228,(G228-F228)*24)),0))))</f>
        <v>0</v>
      </c>
      <c r="BQ228" s="126">
        <f>IF(OR(H228=0,I228=0),0,IF(AND(WEEKDAY(C228,2)=5,I228&lt;H228,I228&gt;(6/24)),(I228-MAX(H228,(6/24))+(H228&gt;I228))*24-7,IF(WEEKDAY(C228,2)=6,(I228-MAX(H228,(6/24))+(H228&gt;I228))*24,IF(WEEKDAY(C228,2)=7,IF(H228&gt;I228,([1]Arbejdstider!H$87-H228)*24,IF(H228&lt;I228,(I228-H228)*24)),""))))</f>
        <v>8.25</v>
      </c>
      <c r="BR228" s="126"/>
      <c r="BS228" s="126"/>
      <c r="BT228" s="127"/>
      <c r="BU228" s="128">
        <f t="shared" si="61"/>
        <v>0</v>
      </c>
      <c r="BV228" s="129" t="str">
        <f t="shared" si="62"/>
        <v>Lørdag</v>
      </c>
      <c r="CF228" s="131"/>
      <c r="CG228" s="131"/>
      <c r="CP228" s="132"/>
    </row>
    <row r="229" spans="2:94" s="130" customFormat="1" x14ac:dyDescent="0.2">
      <c r="B229" s="106"/>
      <c r="C229" s="107">
        <f t="shared" si="65"/>
        <v>43660</v>
      </c>
      <c r="D229" s="107" t="str">
        <f t="shared" si="66"/>
        <v>Søndag</v>
      </c>
      <c r="E229" s="108" t="s">
        <v>64</v>
      </c>
      <c r="F229" s="109">
        <f>IF(OR(E229=""),"",VLOOKUP(E229,[1]Arbejdstider!$B$4:$AE$78,2,))</f>
        <v>0</v>
      </c>
      <c r="G229" s="109">
        <f>IF(OR(E229=""),"",VLOOKUP(E229,[1]Arbejdstider!$B$4:$AE$78,3,))</f>
        <v>0</v>
      </c>
      <c r="H229" s="109">
        <f>IF(OR(E229=""),"",VLOOKUP(E229,[1]Arbejdstider!$B$4:$AE$78,4,))</f>
        <v>0.95833333333333337</v>
      </c>
      <c r="I229" s="109">
        <f>IF(OR(E229=""),"",VLOOKUP(E229,[1]Arbejdstider!$B$4:$AE$78,5,))</f>
        <v>0.30208333333333331</v>
      </c>
      <c r="J229" s="110">
        <f>IF(OR(E229=""),"",VLOOKUP(E229,[1]Arbejdstider!$B$4:$AE$78,6,))</f>
        <v>0.95833333333333337</v>
      </c>
      <c r="K229" s="110">
        <f>IF(OR(E229=""),"",VLOOKUP(E229,[1]Arbejdstider!$B$4:$AE$78,7,))</f>
        <v>0.26666666666666666</v>
      </c>
      <c r="L229" s="111">
        <f>IF(OR(E229=""),"",VLOOKUP(E229,[1]Arbejdstider!$B$3:$AE$78,10,))</f>
        <v>0</v>
      </c>
      <c r="M229" s="111">
        <f>IF(OR(E229=""),"",VLOOKUP(E229,[1]Arbejdstider!$B$4:$AE$78,11,))</f>
        <v>0</v>
      </c>
      <c r="N229" s="109">
        <f>IF(OR(E229=""),"",VLOOKUP(E229,[1]Arbejdstider!$B$4:$AE$78,14,))</f>
        <v>0</v>
      </c>
      <c r="O229" s="109">
        <f>IF(OR(E229=""),"",VLOOKUP(E229,[1]Arbejdstider!$B$4:$AE$78,15,))</f>
        <v>0</v>
      </c>
      <c r="P229" s="109">
        <f>IF(OR(E229=""),"",VLOOKUP(E229,[1]Arbejdstider!$B$4:$AE$78,12,))</f>
        <v>0</v>
      </c>
      <c r="Q229" s="109">
        <f>IF(OR(E229=""),"",VLOOKUP(E229,[1]Arbejdstider!$B$4:$AE$78,13,))</f>
        <v>0</v>
      </c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>
        <f>IF(OR(E229=""),"",VLOOKUP(E229,[1]Arbejdstider!$B$4:$AE$78,16,))</f>
        <v>0</v>
      </c>
      <c r="AC229" s="112">
        <f>IF(OR(E229=""),"",VLOOKUP(E229,[1]Arbejdstider!$B$4:$AE$78,17,))</f>
        <v>0</v>
      </c>
      <c r="AD229" s="112">
        <f>IF(OR(E229=""),"",VLOOKUP(E229,[1]Arbejdstider!$B$4:$AE$78,18,))</f>
        <v>0</v>
      </c>
      <c r="AE229" s="112">
        <f>IF(OR(E229=""),"",VLOOKUP(E229,[1]Arbejdstider!$B$4:$AE$78,19,))</f>
        <v>0</v>
      </c>
      <c r="AF229" s="113">
        <f>IF(OR(E229=""),"",VLOOKUP(E229,[1]Arbejdstider!$B$4:$AE$78,20,))</f>
        <v>1</v>
      </c>
      <c r="AG229" s="109">
        <f>IF(OR(E229=""),"",VLOOKUP(E229,[1]Arbejdstider!$B$4:$AE$78,21,))</f>
        <v>1</v>
      </c>
      <c r="AH229" s="109">
        <f>IF(OR(E229=""),"",VLOOKUP(E229,[1]Arbejdstider!$B$4:$AE$78,22,))</f>
        <v>0</v>
      </c>
      <c r="AI229" s="109">
        <f>IF(OR(E229=""),"",VLOOKUP(E229,[1]Arbejdstider!$B$4:$AE$78,23,))</f>
        <v>0</v>
      </c>
      <c r="AJ229" s="114">
        <f>IF(OR(E229=""),"",VLOOKUP(E229,[1]Arbejdstider!$B$4:$AE$78,20,))</f>
        <v>1</v>
      </c>
      <c r="AK229" s="110">
        <f>IF(OR(E229=""),"",VLOOKUP(E229,[1]Arbejdstider!$B$4:$AE$78,21,))</f>
        <v>1</v>
      </c>
      <c r="AL229" s="115"/>
      <c r="AM229" s="115"/>
      <c r="AN229" s="115"/>
      <c r="AO229" s="115"/>
      <c r="AP229" s="115"/>
      <c r="AQ229" s="115"/>
      <c r="AR229" s="116"/>
      <c r="AS229" s="117"/>
      <c r="AT229" s="118">
        <f>IF(OR(E229=""),"",VLOOKUP(E229,[1]Arbejdstider!$B$4:$AE$78,24,))</f>
        <v>0</v>
      </c>
      <c r="AU229" s="113">
        <f>IF(OR(E229=""),"",VLOOKUP(E229,[1]Arbejdstider!$B$4:$AE$78,22,))</f>
        <v>0</v>
      </c>
      <c r="AV229" s="113">
        <f>IF(OR(E229=""),"",VLOOKUP(E229,[1]Arbejdstider!$B$4:$AE$78,23,))</f>
        <v>0</v>
      </c>
      <c r="AW229" s="119">
        <f t="shared" si="52"/>
        <v>0.34375</v>
      </c>
      <c r="AX229" s="120">
        <f>IF(OR($F229="",$G229=""),0,((IF($G229-MAX($F229,([1]Arbejdstider!$C$84/24))+($G229&lt;$F229)&lt;0,0,$G229-MAX($F229,([1]Arbejdstider!$C$84/24))+($G229&lt;$F229)))*24)-((IF(($G229-MAX($F229,([1]Arbejdstider!$D$84/24))+($G229&lt;$F229))&lt;0,0,($G229-MAX($F229,([1]Arbejdstider!$D$84/24))+($G229&lt;$F229)))))*24)</f>
        <v>0</v>
      </c>
      <c r="AY229" s="121">
        <f>IF(OR($F229="",$G229=""),0,((IF($G229-MAX($F229,([1]Arbejdstider!$C$85/24))+($G229&lt;$F229)&lt;0,0,$G229-MAX($F229,([1]Arbejdstider!$C$85/24))+($G229&lt;$F229)))*24)-((IF(($G229-MAX($F229,([1]Arbejdstider!$D$85/24))+($G229&lt;$F229))&lt;0,0,($G229-MAX($F229,([1]Arbejdstider!$D$85/24))+($G229&lt;$F229)))))*24)-IF(OR($AR229="",$AS229=""),0,((IF($AS229-MAX($AR229,([1]Arbejdstider!$C$85/24))+($AS229&lt;$AR229)&lt;0,0,$AS229-MAX($AR229,([1]Arbejdstider!$C$85/24))+($AS229&lt;$AR229)))*24)-((IF(($AS229-MAX($AR229,([1]Arbejdstider!$D$85/24))+($AS229&lt;$AR229))&lt;0,0,($AS229-MAX($AR229,([1]Arbejdstider!$D$85/24))+($AS229&lt;$AR229)))))*24)</f>
        <v>0</v>
      </c>
      <c r="AZ229" s="121">
        <f>IFERROR(CEILING(IF(E229="","",IF(OR($F229=0,$G229=0),0,($G229&lt;=$F229)*(1-([1]Arbejdstider!$C$86/24)+([1]Arbejdstider!$D$86/24))*24+(MIN(([1]Arbejdstider!$D$86/24),$G229)-MIN(([1]Arbejdstider!$D$86/24),$F229)+MAX(([1]Arbejdstider!$C$86/24),$G229)-MAX(([1]Arbejdstider!$C$86/24),$F229))*24)-IF(OR($AR229=0,$AS229=0),0,($AS229&lt;=$AR229)*(1-([1]Arbejdstider!$C$86/24)+([1]Arbejdstider!$D$86/24))*24+(MIN(([1]Arbejdstider!$D$86/24),$AS229)-MIN(([1]Arbejdstider!$D$86/24),$AR229)+MAX(([1]Arbejdstider!$C$86/24),$AS229)-MAX(([1]Arbejdstider!$C$86/24),$AR229))*24)+IF(OR($H229=0,$I229=0),0,($I229&lt;=$H229)*(1-([1]Arbejdstider!$C$86/24)+([1]Arbejdstider!$D$86/24))*24+(MIN(([1]Arbejdstider!$D$86/24),$I229)-MIN(([1]Arbejdstider!$D$86/24),$H229)+MAX(([1]Arbejdstider!$C$86/24),$G229)-MAX(([1]Arbejdstider!$C$86/24),$H229))*24)),0.5),"")</f>
        <v>7</v>
      </c>
      <c r="BA229" s="122">
        <f t="shared" si="54"/>
        <v>0</v>
      </c>
      <c r="BB229" s="122">
        <f t="shared" si="55"/>
        <v>0</v>
      </c>
      <c r="BC229" s="122">
        <f t="shared" si="56"/>
        <v>0</v>
      </c>
      <c r="BD229" s="123"/>
      <c r="BE229" s="124"/>
      <c r="BF229" s="122">
        <f t="shared" si="53"/>
        <v>0</v>
      </c>
      <c r="BG229" s="121">
        <f t="shared" si="63"/>
        <v>1</v>
      </c>
      <c r="BH229" s="121">
        <f t="shared" si="57"/>
        <v>0</v>
      </c>
      <c r="BI229" s="121">
        <f t="shared" si="58"/>
        <v>0</v>
      </c>
      <c r="BJ229" s="121">
        <f t="shared" si="59"/>
        <v>7.3999999999999986</v>
      </c>
      <c r="BK229" s="121">
        <f t="shared" si="51"/>
        <v>0</v>
      </c>
      <c r="BL229" s="121">
        <f t="shared" si="64"/>
        <v>0</v>
      </c>
      <c r="BM229" s="121">
        <f t="shared" si="60"/>
        <v>0</v>
      </c>
      <c r="BN229" s="121"/>
      <c r="BO229" s="125"/>
      <c r="BP229" s="126">
        <f>IF(OR(F229=0,G229=0),0,IF(AND(WEEKDAY(C229,2)=5,G229&lt;F229,G229&gt;(6/24)),(G229-MAX(F229,(6/24))+(F229&gt;G229))*24-7,IF(WEEKDAY(C229,2)=6,(G229-MAX(F229,(6/24))+(F229&gt;G229))*24,IF(WEEKDAY(C229,2)=7,IF(F229&gt;G229,([1]Arbejdstider!H$87-F229)*24,IF(F229&lt;G229,(G229-F229)*24)),0))))</f>
        <v>0</v>
      </c>
      <c r="BQ229" s="126">
        <f>IF(OR(H229=0,I229=0),0,IF(AND(WEEKDAY(C229,2)=5,I229&lt;H229,I229&gt;(6/24)),(I229-MAX(H229,(6/24))+(H229&gt;I229))*24-7,IF(WEEKDAY(C229,2)=6,(I229-MAX(H229,(6/24))+(H229&gt;I229))*24,IF(WEEKDAY(C229,2)=7,IF(H229&gt;I229,([1]Arbejdstider!H$87-H229)*24,IF(H229&lt;I229,(I229-H229)*24)),""))))</f>
        <v>0.99999999999999911</v>
      </c>
      <c r="BR229" s="126"/>
      <c r="BS229" s="126"/>
      <c r="BT229" s="127"/>
      <c r="BU229" s="128">
        <f t="shared" si="61"/>
        <v>0</v>
      </c>
      <c r="BV229" s="129" t="str">
        <f t="shared" si="62"/>
        <v>Søndag</v>
      </c>
      <c r="CF229" s="131"/>
      <c r="CG229" s="131"/>
      <c r="CP229" s="132"/>
    </row>
    <row r="230" spans="2:94" s="130" customFormat="1" x14ac:dyDescent="0.2">
      <c r="B230" s="106"/>
      <c r="C230" s="107">
        <f t="shared" si="65"/>
        <v>43661</v>
      </c>
      <c r="D230" s="107" t="str">
        <f t="shared" si="66"/>
        <v>Mandag</v>
      </c>
      <c r="E230" s="108" t="s">
        <v>69</v>
      </c>
      <c r="F230" s="109">
        <f>IF(OR(E230=""),"",VLOOKUP(E230,[1]Arbejdstider!$B$4:$AE$78,2,))</f>
        <v>0</v>
      </c>
      <c r="G230" s="109">
        <f>IF(OR(E230=""),"",VLOOKUP(E230,[1]Arbejdstider!$B$4:$AE$78,3,))</f>
        <v>0</v>
      </c>
      <c r="H230" s="109">
        <f>IF(OR(E230=""),"",VLOOKUP(E230,[1]Arbejdstider!$B$4:$AE$78,4,))</f>
        <v>0</v>
      </c>
      <c r="I230" s="109">
        <f>IF(OR(E230=""),"",VLOOKUP(E230,[1]Arbejdstider!$B$4:$AE$78,5,))</f>
        <v>0</v>
      </c>
      <c r="J230" s="110">
        <f>IF(OR(E230=""),"",VLOOKUP(E230,[1]Arbejdstider!$B$4:$AE$78,6,))</f>
        <v>0</v>
      </c>
      <c r="K230" s="110">
        <f>IF(OR(E230=""),"",VLOOKUP(E230,[1]Arbejdstider!$B$4:$AE$78,7,))</f>
        <v>0</v>
      </c>
      <c r="L230" s="111">
        <f>IF(OR(E230=""),"",VLOOKUP(E230,[1]Arbejdstider!$B$3:$AE$78,10,))</f>
        <v>0</v>
      </c>
      <c r="M230" s="111">
        <f>IF(OR(E230=""),"",VLOOKUP(E230,[1]Arbejdstider!$B$4:$AE$78,11,))</f>
        <v>0</v>
      </c>
      <c r="N230" s="109">
        <f>IF(OR(E230=""),"",VLOOKUP(E230,[1]Arbejdstider!$B$4:$AE$78,14,))</f>
        <v>0</v>
      </c>
      <c r="O230" s="109">
        <f>IF(OR(E230=""),"",VLOOKUP(E230,[1]Arbejdstider!$B$4:$AE$78,15,))</f>
        <v>0</v>
      </c>
      <c r="P230" s="109">
        <f>IF(OR(E230=""),"",VLOOKUP(E230,[1]Arbejdstider!$B$4:$AE$78,12,))</f>
        <v>0</v>
      </c>
      <c r="Q230" s="109">
        <f>IF(OR(E230=""),"",VLOOKUP(E230,[1]Arbejdstider!$B$4:$AE$78,13,))</f>
        <v>0</v>
      </c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>
        <f>IF(OR(E230=""),"",VLOOKUP(E230,[1]Arbejdstider!$B$4:$AE$78,16,))</f>
        <v>0</v>
      </c>
      <c r="AC230" s="112">
        <f>IF(OR(E230=""),"",VLOOKUP(E230,[1]Arbejdstider!$B$4:$AE$78,17,))</f>
        <v>0</v>
      </c>
      <c r="AD230" s="112">
        <f>IF(OR(E230=""),"",VLOOKUP(E230,[1]Arbejdstider!$B$4:$AE$78,18,))</f>
        <v>0</v>
      </c>
      <c r="AE230" s="112">
        <f>IF(OR(E230=""),"",VLOOKUP(E230,[1]Arbejdstider!$B$4:$AE$78,19,))</f>
        <v>0</v>
      </c>
      <c r="AF230" s="113">
        <f>IF(OR(E230=""),"",VLOOKUP(E230,[1]Arbejdstider!$B$4:$AE$78,20,))</f>
        <v>1</v>
      </c>
      <c r="AG230" s="109">
        <f>IF(OR(E230=""),"",VLOOKUP(E230,[1]Arbejdstider!$B$4:$AE$78,21,))</f>
        <v>1</v>
      </c>
      <c r="AH230" s="109">
        <f>IF(OR(E230=""),"",VLOOKUP(E230,[1]Arbejdstider!$B$4:$AE$78,22,))</f>
        <v>0</v>
      </c>
      <c r="AI230" s="109">
        <f>IF(OR(E230=""),"",VLOOKUP(E230,[1]Arbejdstider!$B$4:$AE$78,23,))</f>
        <v>0</v>
      </c>
      <c r="AJ230" s="114">
        <f>IF(OR(E230=""),"",VLOOKUP(E230,[1]Arbejdstider!$B$4:$AE$78,20,))</f>
        <v>1</v>
      </c>
      <c r="AK230" s="110">
        <f>IF(OR(E230=""),"",VLOOKUP(E230,[1]Arbejdstider!$B$4:$AE$78,21,))</f>
        <v>1</v>
      </c>
      <c r="AL230" s="115"/>
      <c r="AM230" s="115"/>
      <c r="AN230" s="115"/>
      <c r="AO230" s="115"/>
      <c r="AP230" s="115"/>
      <c r="AQ230" s="115"/>
      <c r="AR230" s="116"/>
      <c r="AS230" s="117"/>
      <c r="AT230" s="118">
        <f>IF(OR(E230=""),"",VLOOKUP(E230,[1]Arbejdstider!$B$4:$AE$78,24,))</f>
        <v>0</v>
      </c>
      <c r="AU230" s="113">
        <f>IF(OR(E230=""),"",VLOOKUP(E230,[1]Arbejdstider!$B$4:$AE$78,22,))</f>
        <v>0</v>
      </c>
      <c r="AV230" s="113">
        <f>IF(OR(E230=""),"",VLOOKUP(E230,[1]Arbejdstider!$B$4:$AE$78,23,))</f>
        <v>0</v>
      </c>
      <c r="AW230" s="119">
        <f t="shared" si="52"/>
        <v>0</v>
      </c>
      <c r="AX230" s="120">
        <f>IF(OR($F230="",$G230=""),0,((IF($G230-MAX($F230,([1]Arbejdstider!$C$84/24))+($G230&lt;$F230)&lt;0,0,$G230-MAX($F230,([1]Arbejdstider!$C$84/24))+($G230&lt;$F230)))*24)-((IF(($G230-MAX($F230,([1]Arbejdstider!$D$84/24))+($G230&lt;$F230))&lt;0,0,($G230-MAX($F230,([1]Arbejdstider!$D$84/24))+($G230&lt;$F230)))))*24)</f>
        <v>0</v>
      </c>
      <c r="AY230" s="121">
        <f>IF(OR($F230="",$G230=""),0,((IF($G230-MAX($F230,([1]Arbejdstider!$C$85/24))+($G230&lt;$F230)&lt;0,0,$G230-MAX($F230,([1]Arbejdstider!$C$85/24))+($G230&lt;$F230)))*24)-((IF(($G230-MAX($F230,([1]Arbejdstider!$D$85/24))+($G230&lt;$F230))&lt;0,0,($G230-MAX($F230,([1]Arbejdstider!$D$85/24))+($G230&lt;$F230)))))*24)-IF(OR($AR230="",$AS230=""),0,((IF($AS230-MAX($AR230,([1]Arbejdstider!$C$85/24))+($AS230&lt;$AR230)&lt;0,0,$AS230-MAX($AR230,([1]Arbejdstider!$C$85/24))+($AS230&lt;$AR230)))*24)-((IF(($AS230-MAX($AR230,([1]Arbejdstider!$D$85/24))+($AS230&lt;$AR230))&lt;0,0,($AS230-MAX($AR230,([1]Arbejdstider!$D$85/24))+($AS230&lt;$AR230)))))*24)</f>
        <v>0</v>
      </c>
      <c r="AZ230" s="121">
        <f>IFERROR(CEILING(IF(E230="","",IF(OR($F230=0,$G230=0),0,($G230&lt;=$F230)*(1-([1]Arbejdstider!$C$86/24)+([1]Arbejdstider!$D$86/24))*24+(MIN(([1]Arbejdstider!$D$86/24),$G230)-MIN(([1]Arbejdstider!$D$86/24),$F230)+MAX(([1]Arbejdstider!$C$86/24),$G230)-MAX(([1]Arbejdstider!$C$86/24),$F230))*24)-IF(OR($AR230=0,$AS230=0),0,($AS230&lt;=$AR230)*(1-([1]Arbejdstider!$C$86/24)+([1]Arbejdstider!$D$86/24))*24+(MIN(([1]Arbejdstider!$D$86/24),$AS230)-MIN(([1]Arbejdstider!$D$86/24),$AR230)+MAX(([1]Arbejdstider!$C$86/24),$AS230)-MAX(([1]Arbejdstider!$C$86/24),$AR230))*24)+IF(OR($H230=0,$I230=0),0,($I230&lt;=$H230)*(1-([1]Arbejdstider!$C$86/24)+([1]Arbejdstider!$D$86/24))*24+(MIN(([1]Arbejdstider!$D$86/24),$I230)-MIN(([1]Arbejdstider!$D$86/24),$H230)+MAX(([1]Arbejdstider!$C$86/24),$G230)-MAX(([1]Arbejdstider!$C$86/24),$H230))*24)),0.5),"")</f>
        <v>0</v>
      </c>
      <c r="BA230" s="122">
        <f t="shared" si="54"/>
        <v>0</v>
      </c>
      <c r="BB230" s="122">
        <f t="shared" si="55"/>
        <v>0</v>
      </c>
      <c r="BC230" s="122">
        <f t="shared" si="56"/>
        <v>0</v>
      </c>
      <c r="BD230" s="123"/>
      <c r="BE230" s="124"/>
      <c r="BF230" s="122">
        <f t="shared" si="53"/>
        <v>0</v>
      </c>
      <c r="BG230" s="121">
        <f t="shared" si="63"/>
        <v>0</v>
      </c>
      <c r="BH230" s="121">
        <f t="shared" si="57"/>
        <v>0</v>
      </c>
      <c r="BI230" s="121">
        <f t="shared" si="58"/>
        <v>0</v>
      </c>
      <c r="BJ230" s="121">
        <f t="shared" si="59"/>
        <v>0</v>
      </c>
      <c r="BK230" s="121">
        <f t="shared" si="51"/>
        <v>0</v>
      </c>
      <c r="BL230" s="121">
        <f t="shared" si="64"/>
        <v>0</v>
      </c>
      <c r="BM230" s="121">
        <f t="shared" si="60"/>
        <v>0</v>
      </c>
      <c r="BN230" s="121"/>
      <c r="BO230" s="125">
        <f>SUM(AW224:AW230)</f>
        <v>1.71875</v>
      </c>
      <c r="BP230" s="126">
        <f>IF(OR(F230=0,G230=0),0,IF(AND(WEEKDAY(C230,2)=5,G230&lt;F230,G230&gt;(6/24)),(G230-MAX(F230,(6/24))+(F230&gt;G230))*24-7,IF(WEEKDAY(C230,2)=6,(G230-MAX(F230,(6/24))+(F230&gt;G230))*24,IF(WEEKDAY(C230,2)=7,IF(F230&gt;G230,([1]Arbejdstider!H$87-F230)*24,IF(F230&lt;G230,(G230-F230)*24)),0))))</f>
        <v>0</v>
      </c>
      <c r="BQ230" s="126">
        <f>IF(OR(H230=0,I230=0),0,IF(AND(WEEKDAY(C230,2)=5,I230&lt;H230,I230&gt;(6/24)),(I230-MAX(H230,(6/24))+(H230&gt;I230))*24-7,IF(WEEKDAY(C230,2)=6,(I230-MAX(H230,(6/24))+(H230&gt;I230))*24,IF(WEEKDAY(C230,2)=7,IF(H230&gt;I230,([1]Arbejdstider!H$87-H230)*24,IF(H230&lt;I230,(I230-H230)*24)),""))))</f>
        <v>0</v>
      </c>
      <c r="BR230" s="126"/>
      <c r="BS230" s="126"/>
      <c r="BT230" s="127"/>
      <c r="BU230" s="128">
        <f t="shared" si="61"/>
        <v>0</v>
      </c>
      <c r="BV230" s="129" t="str">
        <f t="shared" si="62"/>
        <v>Mandag</v>
      </c>
      <c r="CF230" s="131"/>
      <c r="CG230" s="131"/>
      <c r="CP230" s="132"/>
    </row>
    <row r="231" spans="2:94" s="130" customFormat="1" x14ac:dyDescent="0.2">
      <c r="B231" s="106">
        <f>B224+1</f>
        <v>29</v>
      </c>
      <c r="C231" s="107">
        <f t="shared" si="65"/>
        <v>43662</v>
      </c>
      <c r="D231" s="107" t="str">
        <f t="shared" si="66"/>
        <v>Tirsdag</v>
      </c>
      <c r="E231" s="108" t="s">
        <v>69</v>
      </c>
      <c r="F231" s="109">
        <f>IF(OR(E231=""),"",VLOOKUP(E231,[1]Arbejdstider!$B$4:$AE$78,2,))</f>
        <v>0</v>
      </c>
      <c r="G231" s="109">
        <f>IF(OR(E231=""),"",VLOOKUP(E231,[1]Arbejdstider!$B$4:$AE$78,3,))</f>
        <v>0</v>
      </c>
      <c r="H231" s="109">
        <f>IF(OR(E231=""),"",VLOOKUP(E231,[1]Arbejdstider!$B$4:$AE$78,4,))</f>
        <v>0</v>
      </c>
      <c r="I231" s="109">
        <f>IF(OR(E231=""),"",VLOOKUP(E231,[1]Arbejdstider!$B$4:$AE$78,5,))</f>
        <v>0</v>
      </c>
      <c r="J231" s="110">
        <f>IF(OR(E231=""),"",VLOOKUP(E231,[1]Arbejdstider!$B$4:$AE$78,6,))</f>
        <v>0</v>
      </c>
      <c r="K231" s="110">
        <f>IF(OR(E231=""),"",VLOOKUP(E231,[1]Arbejdstider!$B$4:$AE$78,7,))</f>
        <v>0</v>
      </c>
      <c r="L231" s="111">
        <f>IF(OR(E231=""),"",VLOOKUP(E231,[1]Arbejdstider!$B$3:$AE$78,10,))</f>
        <v>0</v>
      </c>
      <c r="M231" s="111">
        <f>IF(OR(E231=""),"",VLOOKUP(E231,[1]Arbejdstider!$B$4:$AE$78,11,))</f>
        <v>0</v>
      </c>
      <c r="N231" s="109">
        <f>IF(OR(E231=""),"",VLOOKUP(E231,[1]Arbejdstider!$B$4:$AE$78,14,))</f>
        <v>0</v>
      </c>
      <c r="O231" s="109">
        <f>IF(OR(E231=""),"",VLOOKUP(E231,[1]Arbejdstider!$B$4:$AE$78,15,))</f>
        <v>0</v>
      </c>
      <c r="P231" s="109">
        <f>IF(OR(E231=""),"",VLOOKUP(E231,[1]Arbejdstider!$B$4:$AE$78,12,))</f>
        <v>0</v>
      </c>
      <c r="Q231" s="109">
        <f>IF(OR(E231=""),"",VLOOKUP(E231,[1]Arbejdstider!$B$4:$AE$78,13,))</f>
        <v>0</v>
      </c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>
        <f>IF(OR(E231=""),"",VLOOKUP(E231,[1]Arbejdstider!$B$4:$AE$78,16,))</f>
        <v>0</v>
      </c>
      <c r="AC231" s="112">
        <f>IF(OR(E231=""),"",VLOOKUP(E231,[1]Arbejdstider!$B$4:$AE$78,17,))</f>
        <v>0</v>
      </c>
      <c r="AD231" s="112">
        <f>IF(OR(E231=""),"",VLOOKUP(E231,[1]Arbejdstider!$B$4:$AE$78,18,))</f>
        <v>0</v>
      </c>
      <c r="AE231" s="112">
        <f>IF(OR(E231=""),"",VLOOKUP(E231,[1]Arbejdstider!$B$4:$AE$78,19,))</f>
        <v>0</v>
      </c>
      <c r="AF231" s="113">
        <f>IF(OR(E231=""),"",VLOOKUP(E231,[1]Arbejdstider!$B$4:$AE$78,20,))</f>
        <v>1</v>
      </c>
      <c r="AG231" s="109">
        <f>IF(OR(E231=""),"",VLOOKUP(E231,[1]Arbejdstider!$B$4:$AE$78,21,))</f>
        <v>1</v>
      </c>
      <c r="AH231" s="109">
        <f>IF(OR(E231=""),"",VLOOKUP(E231,[1]Arbejdstider!$B$4:$AE$78,22,))</f>
        <v>0</v>
      </c>
      <c r="AI231" s="109">
        <f>IF(OR(E231=""),"",VLOOKUP(E231,[1]Arbejdstider!$B$4:$AE$78,23,))</f>
        <v>0</v>
      </c>
      <c r="AJ231" s="114">
        <f>IF(OR(E231=""),"",VLOOKUP(E231,[1]Arbejdstider!$B$4:$AE$78,20,))</f>
        <v>1</v>
      </c>
      <c r="AK231" s="110">
        <f>IF(OR(E231=""),"",VLOOKUP(E231,[1]Arbejdstider!$B$4:$AE$78,21,))</f>
        <v>1</v>
      </c>
      <c r="AL231" s="115"/>
      <c r="AM231" s="115"/>
      <c r="AN231" s="115"/>
      <c r="AO231" s="115"/>
      <c r="AP231" s="115"/>
      <c r="AQ231" s="115"/>
      <c r="AR231" s="116"/>
      <c r="AS231" s="117"/>
      <c r="AT231" s="118">
        <f>IF(OR(E231=""),"",VLOOKUP(E231,[1]Arbejdstider!$B$4:$AE$78,24,))</f>
        <v>0</v>
      </c>
      <c r="AU231" s="113">
        <f>IF(OR(E231=""),"",VLOOKUP(E231,[1]Arbejdstider!$B$4:$AE$78,22,))</f>
        <v>0</v>
      </c>
      <c r="AV231" s="113">
        <f>IF(OR(E231=""),"",VLOOKUP(E231,[1]Arbejdstider!$B$4:$AE$78,23,))</f>
        <v>0</v>
      </c>
      <c r="AW231" s="119">
        <f t="shared" si="52"/>
        <v>0</v>
      </c>
      <c r="AX231" s="120">
        <f>IF(OR($F231="",$G231=""),0,((IF($G231-MAX($F231,([1]Arbejdstider!$C$84/24))+($G231&lt;$F231)&lt;0,0,$G231-MAX($F231,([1]Arbejdstider!$C$84/24))+($G231&lt;$F231)))*24)-((IF(($G231-MAX($F231,([1]Arbejdstider!$D$84/24))+($G231&lt;$F231))&lt;0,0,($G231-MAX($F231,([1]Arbejdstider!$D$84/24))+($G231&lt;$F231)))))*24)</f>
        <v>0</v>
      </c>
      <c r="AY231" s="121">
        <f>IF(OR($F231="",$G231=""),0,((IF($G231-MAX($F231,([1]Arbejdstider!$C$85/24))+($G231&lt;$F231)&lt;0,0,$G231-MAX($F231,([1]Arbejdstider!$C$85/24))+($G231&lt;$F231)))*24)-((IF(($G231-MAX($F231,([1]Arbejdstider!$D$85/24))+($G231&lt;$F231))&lt;0,0,($G231-MAX($F231,([1]Arbejdstider!$D$85/24))+($G231&lt;$F231)))))*24)-IF(OR($AR231="",$AS231=""),0,((IF($AS231-MAX($AR231,([1]Arbejdstider!$C$85/24))+($AS231&lt;$AR231)&lt;0,0,$AS231-MAX($AR231,([1]Arbejdstider!$C$85/24))+($AS231&lt;$AR231)))*24)-((IF(($AS231-MAX($AR231,([1]Arbejdstider!$D$85/24))+($AS231&lt;$AR231))&lt;0,0,($AS231-MAX($AR231,([1]Arbejdstider!$D$85/24))+($AS231&lt;$AR231)))))*24)</f>
        <v>0</v>
      </c>
      <c r="AZ231" s="121">
        <f>IFERROR(CEILING(IF(E231="","",IF(OR($F231=0,$G231=0),0,($G231&lt;=$F231)*(1-([1]Arbejdstider!$C$86/24)+([1]Arbejdstider!$D$86/24))*24+(MIN(([1]Arbejdstider!$D$86/24),$G231)-MIN(([1]Arbejdstider!$D$86/24),$F231)+MAX(([1]Arbejdstider!$C$86/24),$G231)-MAX(([1]Arbejdstider!$C$86/24),$F231))*24)-IF(OR($AR231=0,$AS231=0),0,($AS231&lt;=$AR231)*(1-([1]Arbejdstider!$C$86/24)+([1]Arbejdstider!$D$86/24))*24+(MIN(([1]Arbejdstider!$D$86/24),$AS231)-MIN(([1]Arbejdstider!$D$86/24),$AR231)+MAX(([1]Arbejdstider!$C$86/24),$AS231)-MAX(([1]Arbejdstider!$C$86/24),$AR231))*24)+IF(OR($H231=0,$I231=0),0,($I231&lt;=$H231)*(1-([1]Arbejdstider!$C$86/24)+([1]Arbejdstider!$D$86/24))*24+(MIN(([1]Arbejdstider!$D$86/24),$I231)-MIN(([1]Arbejdstider!$D$86/24),$H231)+MAX(([1]Arbejdstider!$C$86/24),$G231)-MAX(([1]Arbejdstider!$C$86/24),$H231))*24)),0.5),"")</f>
        <v>0</v>
      </c>
      <c r="BA231" s="122">
        <f t="shared" si="54"/>
        <v>0</v>
      </c>
      <c r="BB231" s="122">
        <f t="shared" si="55"/>
        <v>0</v>
      </c>
      <c r="BC231" s="122">
        <f t="shared" si="56"/>
        <v>0</v>
      </c>
      <c r="BD231" s="123"/>
      <c r="BE231" s="124"/>
      <c r="BF231" s="122">
        <f t="shared" si="53"/>
        <v>0</v>
      </c>
      <c r="BG231" s="121">
        <f t="shared" si="63"/>
        <v>0</v>
      </c>
      <c r="BH231" s="121">
        <f t="shared" si="57"/>
        <v>0</v>
      </c>
      <c r="BI231" s="121">
        <f t="shared" si="58"/>
        <v>0</v>
      </c>
      <c r="BJ231" s="121">
        <f t="shared" si="59"/>
        <v>0</v>
      </c>
      <c r="BK231" s="121">
        <f t="shared" si="51"/>
        <v>0</v>
      </c>
      <c r="BL231" s="121">
        <f t="shared" si="64"/>
        <v>0</v>
      </c>
      <c r="BM231" s="121">
        <f t="shared" si="60"/>
        <v>0</v>
      </c>
      <c r="BN231" s="121"/>
      <c r="BO231" s="125"/>
      <c r="BP231" s="126">
        <f>IF(OR(F231=0,G231=0),0,IF(AND(WEEKDAY(C231,2)=5,G231&lt;F231,G231&gt;(6/24)),(G231-MAX(F231,(6/24))+(F231&gt;G231))*24-7,IF(WEEKDAY(C231,2)=6,(G231-MAX(F231,(6/24))+(F231&gt;G231))*24,IF(WEEKDAY(C231,2)=7,IF(F231&gt;G231,([1]Arbejdstider!H$87-F231)*24,IF(F231&lt;G231,(G231-F231)*24)),0))))</f>
        <v>0</v>
      </c>
      <c r="BQ231" s="126">
        <f>IF(OR(H231=0,I231=0),0,IF(AND(WEEKDAY(C231,2)=5,I231&lt;H231,I231&gt;(6/24)),(I231-MAX(H231,(6/24))+(H231&gt;I231))*24-7,IF(WEEKDAY(C231,2)=6,(I231-MAX(H231,(6/24))+(H231&gt;I231))*24,IF(WEEKDAY(C231,2)=7,IF(H231&gt;I231,([1]Arbejdstider!H$87-H231)*24,IF(H231&lt;I231,(I231-H231)*24)),""))))</f>
        <v>0</v>
      </c>
      <c r="BR231" s="126"/>
      <c r="BS231" s="126"/>
      <c r="BT231" s="127"/>
      <c r="BU231" s="128">
        <f t="shared" si="61"/>
        <v>29</v>
      </c>
      <c r="BV231" s="129" t="str">
        <f t="shared" si="62"/>
        <v>Tirsdag</v>
      </c>
      <c r="CF231" s="131"/>
      <c r="CG231" s="131"/>
      <c r="CP231" s="132"/>
    </row>
    <row r="232" spans="2:94" s="130" customFormat="1" x14ac:dyDescent="0.2">
      <c r="B232" s="106"/>
      <c r="C232" s="107">
        <f t="shared" si="65"/>
        <v>43663</v>
      </c>
      <c r="D232" s="107" t="str">
        <f t="shared" si="66"/>
        <v>Onsdag</v>
      </c>
      <c r="E232" s="108" t="s">
        <v>53</v>
      </c>
      <c r="F232" s="109">
        <f>IF(OR(E232=""),"",VLOOKUP(E232,[1]Arbejdstider!$B$4:$AE$78,2,))</f>
        <v>0</v>
      </c>
      <c r="G232" s="109">
        <f>IF(OR(E232=""),"",VLOOKUP(E232,[1]Arbejdstider!$B$4:$AE$78,3,))</f>
        <v>0</v>
      </c>
      <c r="H232" s="109">
        <f>IF(OR(E232=""),"",VLOOKUP(E232,[1]Arbejdstider!$B$4:$AE$78,4,))</f>
        <v>0</v>
      </c>
      <c r="I232" s="109">
        <f>IF(OR(E232=""),"",VLOOKUP(E232,[1]Arbejdstider!$B$4:$AE$78,5,))</f>
        <v>0</v>
      </c>
      <c r="J232" s="110">
        <f>IF(OR(E232=""),"",VLOOKUP(E232,[1]Arbejdstider!$B$4:$AE$78,6,))</f>
        <v>0</v>
      </c>
      <c r="K232" s="110">
        <f>IF(OR(E232=""),"",VLOOKUP(E232,[1]Arbejdstider!$B$4:$AE$78,7,))</f>
        <v>0</v>
      </c>
      <c r="L232" s="111">
        <f>IF(OR(E232=""),"",VLOOKUP(E232,[1]Arbejdstider!$B$3:$AE$78,10,))</f>
        <v>0</v>
      </c>
      <c r="M232" s="111">
        <f>IF(OR(E232=""),"",VLOOKUP(E232,[1]Arbejdstider!$B$4:$AE$78,11,))</f>
        <v>0</v>
      </c>
      <c r="N232" s="109">
        <f>IF(OR(E232=""),"",VLOOKUP(E232,[1]Arbejdstider!$B$4:$AE$78,14,))</f>
        <v>0</v>
      </c>
      <c r="O232" s="109">
        <f>IF(OR(E232=""),"",VLOOKUP(E232,[1]Arbejdstider!$B$4:$AE$78,15,))</f>
        <v>0</v>
      </c>
      <c r="P232" s="109">
        <f>IF(OR(E232=""),"",VLOOKUP(E232,[1]Arbejdstider!$B$4:$AE$78,12,))</f>
        <v>0</v>
      </c>
      <c r="Q232" s="109">
        <f>IF(OR(E232=""),"",VLOOKUP(E232,[1]Arbejdstider!$B$4:$AE$78,13,))</f>
        <v>0</v>
      </c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>
        <f>IF(OR(E232=""),"",VLOOKUP(E232,[1]Arbejdstider!$B$4:$AE$78,16,))</f>
        <v>0</v>
      </c>
      <c r="AC232" s="112">
        <f>IF(OR(E232=""),"",VLOOKUP(E232,[1]Arbejdstider!$B$4:$AE$78,17,))</f>
        <v>0</v>
      </c>
      <c r="AD232" s="112">
        <f>IF(OR(E232=""),"",VLOOKUP(E232,[1]Arbejdstider!$B$4:$AE$78,18,))</f>
        <v>0</v>
      </c>
      <c r="AE232" s="112">
        <f>IF(OR(E232=""),"",VLOOKUP(E232,[1]Arbejdstider!$B$4:$AE$78,19,))</f>
        <v>0</v>
      </c>
      <c r="AF232" s="113">
        <f>IF(OR(E232=""),"",VLOOKUP(E232,[1]Arbejdstider!$B$4:$AE$78,20,))</f>
        <v>1</v>
      </c>
      <c r="AG232" s="109">
        <f>IF(OR(E232=""),"",VLOOKUP(E232,[1]Arbejdstider!$B$4:$AE$78,21,))</f>
        <v>1</v>
      </c>
      <c r="AH232" s="109">
        <f>IF(OR(E232=""),"",VLOOKUP(E232,[1]Arbejdstider!$B$4:$AE$78,22,))</f>
        <v>0</v>
      </c>
      <c r="AI232" s="109">
        <f>IF(OR(E232=""),"",VLOOKUP(E232,[1]Arbejdstider!$B$4:$AE$78,23,))</f>
        <v>0</v>
      </c>
      <c r="AJ232" s="114">
        <f>IF(OR(E232=""),"",VLOOKUP(E232,[1]Arbejdstider!$B$4:$AE$78,20,))</f>
        <v>1</v>
      </c>
      <c r="AK232" s="110">
        <f>IF(OR(E232=""),"",VLOOKUP(E232,[1]Arbejdstider!$B$4:$AE$78,21,))</f>
        <v>1</v>
      </c>
      <c r="AL232" s="115"/>
      <c r="AM232" s="115"/>
      <c r="AN232" s="115"/>
      <c r="AO232" s="115"/>
      <c r="AP232" s="115"/>
      <c r="AQ232" s="115"/>
      <c r="AR232" s="116"/>
      <c r="AS232" s="117"/>
      <c r="AT232" s="118">
        <f>IF(OR(E232=""),"",VLOOKUP(E232,[1]Arbejdstider!$B$4:$AE$78,24,))</f>
        <v>0</v>
      </c>
      <c r="AU232" s="113">
        <f>IF(OR(E232=""),"",VLOOKUP(E232,[1]Arbejdstider!$B$4:$AE$78,22,))</f>
        <v>0</v>
      </c>
      <c r="AV232" s="113">
        <f>IF(OR(E232=""),"",VLOOKUP(E232,[1]Arbejdstider!$B$4:$AE$78,23,))</f>
        <v>0</v>
      </c>
      <c r="AW232" s="119">
        <f t="shared" si="52"/>
        <v>0</v>
      </c>
      <c r="AX232" s="120">
        <f>IF(OR($F232="",$G232=""),0,((IF($G232-MAX($F232,([1]Arbejdstider!$C$84/24))+($G232&lt;$F232)&lt;0,0,$G232-MAX($F232,([1]Arbejdstider!$C$84/24))+($G232&lt;$F232)))*24)-((IF(($G232-MAX($F232,([1]Arbejdstider!$D$84/24))+($G232&lt;$F232))&lt;0,0,($G232-MAX($F232,([1]Arbejdstider!$D$84/24))+($G232&lt;$F232)))))*24)</f>
        <v>0</v>
      </c>
      <c r="AY232" s="121">
        <f>IF(OR($F232="",$G232=""),0,((IF($G232-MAX($F232,([1]Arbejdstider!$C$85/24))+($G232&lt;$F232)&lt;0,0,$G232-MAX($F232,([1]Arbejdstider!$C$85/24))+($G232&lt;$F232)))*24)-((IF(($G232-MAX($F232,([1]Arbejdstider!$D$85/24))+($G232&lt;$F232))&lt;0,0,($G232-MAX($F232,([1]Arbejdstider!$D$85/24))+($G232&lt;$F232)))))*24)-IF(OR($AR232="",$AS232=""),0,((IF($AS232-MAX($AR232,([1]Arbejdstider!$C$85/24))+($AS232&lt;$AR232)&lt;0,0,$AS232-MAX($AR232,([1]Arbejdstider!$C$85/24))+($AS232&lt;$AR232)))*24)-((IF(($AS232-MAX($AR232,([1]Arbejdstider!$D$85/24))+($AS232&lt;$AR232))&lt;0,0,($AS232-MAX($AR232,([1]Arbejdstider!$D$85/24))+($AS232&lt;$AR232)))))*24)</f>
        <v>0</v>
      </c>
      <c r="AZ232" s="121">
        <f>IFERROR(CEILING(IF(E232="","",IF(OR($F232=0,$G232=0),0,($G232&lt;=$F232)*(1-([1]Arbejdstider!$C$86/24)+([1]Arbejdstider!$D$86/24))*24+(MIN(([1]Arbejdstider!$D$86/24),$G232)-MIN(([1]Arbejdstider!$D$86/24),$F232)+MAX(([1]Arbejdstider!$C$86/24),$G232)-MAX(([1]Arbejdstider!$C$86/24),$F232))*24)-IF(OR($AR232=0,$AS232=0),0,($AS232&lt;=$AR232)*(1-([1]Arbejdstider!$C$86/24)+([1]Arbejdstider!$D$86/24))*24+(MIN(([1]Arbejdstider!$D$86/24),$AS232)-MIN(([1]Arbejdstider!$D$86/24),$AR232)+MAX(([1]Arbejdstider!$C$86/24),$AS232)-MAX(([1]Arbejdstider!$C$86/24),$AR232))*24)+IF(OR($H232=0,$I232=0),0,($I232&lt;=$H232)*(1-([1]Arbejdstider!$C$86/24)+([1]Arbejdstider!$D$86/24))*24+(MIN(([1]Arbejdstider!$D$86/24),$I232)-MIN(([1]Arbejdstider!$D$86/24),$H232)+MAX(([1]Arbejdstider!$C$86/24),$G232)-MAX(([1]Arbejdstider!$C$86/24),$H232))*24)),0.5),"")</f>
        <v>0</v>
      </c>
      <c r="BA232" s="122">
        <f t="shared" si="54"/>
        <v>0</v>
      </c>
      <c r="BB232" s="122">
        <f t="shared" si="55"/>
        <v>0</v>
      </c>
      <c r="BC232" s="122">
        <f t="shared" si="56"/>
        <v>0</v>
      </c>
      <c r="BD232" s="123"/>
      <c r="BE232" s="124"/>
      <c r="BF232" s="122">
        <f t="shared" si="53"/>
        <v>0</v>
      </c>
      <c r="BG232" s="121">
        <f t="shared" si="63"/>
        <v>0</v>
      </c>
      <c r="BH232" s="121">
        <f t="shared" si="57"/>
        <v>0</v>
      </c>
      <c r="BI232" s="121">
        <f t="shared" si="58"/>
        <v>0</v>
      </c>
      <c r="BJ232" s="121">
        <f t="shared" si="59"/>
        <v>0</v>
      </c>
      <c r="BK232" s="121">
        <f t="shared" ref="BK232:BK295" si="67">IF((OR(L232="",M232="")),0,IF((M232&lt;L232),((M232-L232)*24)+24,(M232-L232)*24))</f>
        <v>0</v>
      </c>
      <c r="BL232" s="121">
        <f t="shared" si="64"/>
        <v>0</v>
      </c>
      <c r="BM232" s="121">
        <f t="shared" si="60"/>
        <v>0</v>
      </c>
      <c r="BN232" s="121"/>
      <c r="BO232" s="125"/>
      <c r="BP232" s="126">
        <f>IF(OR(F232=0,G232=0),0,IF(AND(WEEKDAY(C232,2)=5,G232&lt;F232,G232&gt;(6/24)),(G232-MAX(F232,(6/24))+(F232&gt;G232))*24-7,IF(WEEKDAY(C232,2)=6,(G232-MAX(F232,(6/24))+(F232&gt;G232))*24,IF(WEEKDAY(C232,2)=7,IF(F232&gt;G232,([1]Arbejdstider!H$87-F232)*24,IF(F232&lt;G232,(G232-F232)*24)),0))))</f>
        <v>0</v>
      </c>
      <c r="BQ232" s="126">
        <f>IF(OR(H232=0,I232=0),0,IF(AND(WEEKDAY(C232,2)=5,I232&lt;H232,I232&gt;(6/24)),(I232-MAX(H232,(6/24))+(H232&gt;I232))*24-7,IF(WEEKDAY(C232,2)=6,(I232-MAX(H232,(6/24))+(H232&gt;I232))*24,IF(WEEKDAY(C232,2)=7,IF(H232&gt;I232,([1]Arbejdstider!H$87-H232)*24,IF(H232&lt;I232,(I232-H232)*24)),""))))</f>
        <v>0</v>
      </c>
      <c r="BR232" s="126"/>
      <c r="BS232" s="126"/>
      <c r="BT232" s="127"/>
      <c r="BU232" s="128">
        <f t="shared" si="61"/>
        <v>0</v>
      </c>
      <c r="BV232" s="129" t="str">
        <f t="shared" si="62"/>
        <v>Onsdag</v>
      </c>
      <c r="CF232" s="131"/>
      <c r="CG232" s="131"/>
      <c r="CP232" s="132"/>
    </row>
    <row r="233" spans="2:94" s="130" customFormat="1" x14ac:dyDescent="0.2">
      <c r="B233" s="106"/>
      <c r="C233" s="107">
        <f t="shared" si="65"/>
        <v>43664</v>
      </c>
      <c r="D233" s="107" t="str">
        <f t="shared" si="66"/>
        <v>Torsdag</v>
      </c>
      <c r="E233" s="108" t="s">
        <v>63</v>
      </c>
      <c r="F233" s="109">
        <f>IF(OR(E233=""),"",VLOOKUP(E233,[1]Arbejdstider!$B$4:$AE$78,2,))</f>
        <v>0.29166666666666669</v>
      </c>
      <c r="G233" s="109">
        <f>IF(OR(E233=""),"",VLOOKUP(E233,[1]Arbejdstider!$B$4:$AE$78,3,))</f>
        <v>0.63541666666666663</v>
      </c>
      <c r="H233" s="109">
        <f>IF(OR(E233=""),"",VLOOKUP(E233,[1]Arbejdstider!$B$4:$AE$78,4,))</f>
        <v>0</v>
      </c>
      <c r="I233" s="109">
        <f>IF(OR(E233=""),"",VLOOKUP(E233,[1]Arbejdstider!$B$4:$AE$78,5,))</f>
        <v>0</v>
      </c>
      <c r="J233" s="110">
        <f>IF(OR(E233=""),"",VLOOKUP(E233,[1]Arbejdstider!$B$4:$AE$78,6,))</f>
        <v>0.29166666666666669</v>
      </c>
      <c r="K233" s="110">
        <f>IF(OR(E233=""),"",VLOOKUP(E233,[1]Arbejdstider!$B$4:$AE$78,7,))</f>
        <v>0.6</v>
      </c>
      <c r="L233" s="111">
        <f>IF(OR(E233=""),"",VLOOKUP(E233,[1]Arbejdstider!$B$3:$AE$78,10,))</f>
        <v>0</v>
      </c>
      <c r="M233" s="111">
        <f>IF(OR(E233=""),"",VLOOKUP(E233,[1]Arbejdstider!$B$4:$AE$78,11,))</f>
        <v>0</v>
      </c>
      <c r="N233" s="109">
        <f>IF(OR(E233=""),"",VLOOKUP(E233,[1]Arbejdstider!$B$4:$AE$78,14,))</f>
        <v>0</v>
      </c>
      <c r="O233" s="109">
        <f>IF(OR(E233=""),"",VLOOKUP(E233,[1]Arbejdstider!$B$4:$AE$78,15,))</f>
        <v>0</v>
      </c>
      <c r="P233" s="109">
        <f>IF(OR(E233=""),"",VLOOKUP(E233,[1]Arbejdstider!$B$4:$AE$78,12,))</f>
        <v>0</v>
      </c>
      <c r="Q233" s="109">
        <f>IF(OR(E233=""),"",VLOOKUP(E233,[1]Arbejdstider!$B$4:$AE$78,13,))</f>
        <v>0</v>
      </c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>
        <f>IF(OR(E233=""),"",VLOOKUP(E233,[1]Arbejdstider!$B$4:$AE$78,16,))</f>
        <v>0</v>
      </c>
      <c r="AC233" s="112">
        <f>IF(OR(E233=""),"",VLOOKUP(E233,[1]Arbejdstider!$B$4:$AE$78,17,))</f>
        <v>0</v>
      </c>
      <c r="AD233" s="112">
        <f>IF(OR(E233=""),"",VLOOKUP(E233,[1]Arbejdstider!$B$4:$AE$78,18,))</f>
        <v>0</v>
      </c>
      <c r="AE233" s="112">
        <f>IF(OR(E233=""),"",VLOOKUP(E233,[1]Arbejdstider!$B$4:$AE$78,19,))</f>
        <v>0</v>
      </c>
      <c r="AF233" s="113">
        <f>IF(OR(E233=""),"",VLOOKUP(E233,[1]Arbejdstider!$B$4:$AE$78,20,))</f>
        <v>1</v>
      </c>
      <c r="AG233" s="109">
        <f>IF(OR(E233=""),"",VLOOKUP(E233,[1]Arbejdstider!$B$4:$AE$78,21,))</f>
        <v>1</v>
      </c>
      <c r="AH233" s="109">
        <f>IF(OR(E233=""),"",VLOOKUP(E233,[1]Arbejdstider!$B$4:$AE$78,22,))</f>
        <v>0</v>
      </c>
      <c r="AI233" s="109">
        <f>IF(OR(E233=""),"",VLOOKUP(E233,[1]Arbejdstider!$B$4:$AE$78,23,))</f>
        <v>0</v>
      </c>
      <c r="AJ233" s="114">
        <f>IF(OR(E233=""),"",VLOOKUP(E233,[1]Arbejdstider!$B$4:$AE$78,20,))</f>
        <v>1</v>
      </c>
      <c r="AK233" s="110">
        <f>IF(OR(E233=""),"",VLOOKUP(E233,[1]Arbejdstider!$B$4:$AE$78,21,))</f>
        <v>1</v>
      </c>
      <c r="AL233" s="115"/>
      <c r="AM233" s="115"/>
      <c r="AN233" s="115"/>
      <c r="AO233" s="115"/>
      <c r="AP233" s="115"/>
      <c r="AQ233" s="115"/>
      <c r="AR233" s="116"/>
      <c r="AS233" s="117"/>
      <c r="AT233" s="118">
        <f>IF(OR(E233=""),"",VLOOKUP(E233,[1]Arbejdstider!$B$4:$AE$78,24,))</f>
        <v>0</v>
      </c>
      <c r="AU233" s="113">
        <f>IF(OR(E233=""),"",VLOOKUP(E233,[1]Arbejdstider!$B$4:$AE$78,22,))</f>
        <v>0</v>
      </c>
      <c r="AV233" s="113">
        <f>IF(OR(E233=""),"",VLOOKUP(E233,[1]Arbejdstider!$B$4:$AE$78,23,))</f>
        <v>0</v>
      </c>
      <c r="AW233" s="119">
        <f t="shared" si="52"/>
        <v>0.34375</v>
      </c>
      <c r="AX233" s="120">
        <f>IF(OR($F233="",$G233=""),0,((IF($G233-MAX($F233,([1]Arbejdstider!$C$84/24))+($G233&lt;$F233)&lt;0,0,$G233-MAX($F233,([1]Arbejdstider!$C$84/24))+($G233&lt;$F233)))*24)-((IF(($G233-MAX($F233,([1]Arbejdstider!$D$84/24))+($G233&lt;$F233))&lt;0,0,($G233-MAX($F233,([1]Arbejdstider!$D$84/24))+($G233&lt;$F233)))))*24)</f>
        <v>8.2499999999999982</v>
      </c>
      <c r="AY233" s="121">
        <f>IF(OR($F233="",$G233=""),0,((IF($G233-MAX($F233,([1]Arbejdstider!$C$85/24))+($G233&lt;$F233)&lt;0,0,$G233-MAX($F233,([1]Arbejdstider!$C$85/24))+($G233&lt;$F233)))*24)-((IF(($G233-MAX($F233,([1]Arbejdstider!$D$85/24))+($G233&lt;$F233))&lt;0,0,($G233-MAX($F233,([1]Arbejdstider!$D$85/24))+($G233&lt;$F233)))))*24)-IF(OR($AR233="",$AS233=""),0,((IF($AS233-MAX($AR233,([1]Arbejdstider!$C$85/24))+($AS233&lt;$AR233)&lt;0,0,$AS233-MAX($AR233,([1]Arbejdstider!$C$85/24))+($AS233&lt;$AR233)))*24)-((IF(($AS233-MAX($AR233,([1]Arbejdstider!$D$85/24))+($AS233&lt;$AR233))&lt;0,0,($AS233-MAX($AR233,([1]Arbejdstider!$D$85/24))+($AS233&lt;$AR233)))))*24)</f>
        <v>0</v>
      </c>
      <c r="AZ233" s="121">
        <f>IFERROR(CEILING(IF(E233="","",IF(OR($F233=0,$G233=0),0,($G233&lt;=$F233)*(1-([1]Arbejdstider!$C$86/24)+([1]Arbejdstider!$D$86/24))*24+(MIN(([1]Arbejdstider!$D$86/24),$G233)-MIN(([1]Arbejdstider!$D$86/24),$F233)+MAX(([1]Arbejdstider!$C$86/24),$G233)-MAX(([1]Arbejdstider!$C$86/24),$F233))*24)-IF(OR($AR233=0,$AS233=0),0,($AS233&lt;=$AR233)*(1-([1]Arbejdstider!$C$86/24)+([1]Arbejdstider!$D$86/24))*24+(MIN(([1]Arbejdstider!$D$86/24),$AS233)-MIN(([1]Arbejdstider!$D$86/24),$AR233)+MAX(([1]Arbejdstider!$C$86/24),$AS233)-MAX(([1]Arbejdstider!$C$86/24),$AR233))*24)+IF(OR($H233=0,$I233=0),0,($I233&lt;=$H233)*(1-([1]Arbejdstider!$C$86/24)+([1]Arbejdstider!$D$86/24))*24+(MIN(([1]Arbejdstider!$D$86/24),$I233)-MIN(([1]Arbejdstider!$D$86/24),$H233)+MAX(([1]Arbejdstider!$C$86/24),$G233)-MAX(([1]Arbejdstider!$C$86/24),$H233))*24)),0.5),"")</f>
        <v>0</v>
      </c>
      <c r="BA233" s="122">
        <f t="shared" si="54"/>
        <v>0</v>
      </c>
      <c r="BB233" s="122">
        <f t="shared" si="55"/>
        <v>0</v>
      </c>
      <c r="BC233" s="122">
        <f t="shared" si="56"/>
        <v>0</v>
      </c>
      <c r="BD233" s="123"/>
      <c r="BE233" s="124"/>
      <c r="BF233" s="122">
        <f t="shared" si="53"/>
        <v>0</v>
      </c>
      <c r="BG233" s="121">
        <f t="shared" si="63"/>
        <v>0</v>
      </c>
      <c r="BH233" s="121">
        <f t="shared" si="57"/>
        <v>0</v>
      </c>
      <c r="BI233" s="121">
        <f t="shared" si="58"/>
        <v>0</v>
      </c>
      <c r="BJ233" s="121">
        <f t="shared" si="59"/>
        <v>7.3999999999999986</v>
      </c>
      <c r="BK233" s="121">
        <f t="shared" si="67"/>
        <v>0</v>
      </c>
      <c r="BL233" s="121">
        <f t="shared" si="64"/>
        <v>0</v>
      </c>
      <c r="BM233" s="121">
        <f t="shared" si="60"/>
        <v>0</v>
      </c>
      <c r="BN233" s="121"/>
      <c r="BO233" s="125"/>
      <c r="BP233" s="126">
        <f>IF(OR(F233=0,G233=0),0,IF(AND(WEEKDAY(C233,2)=5,G233&lt;F233,G233&gt;(6/24)),(G233-MAX(F233,(6/24))+(F233&gt;G233))*24-7,IF(WEEKDAY(C233,2)=6,(G233-MAX(F233,(6/24))+(F233&gt;G233))*24,IF(WEEKDAY(C233,2)=7,IF(F233&gt;G233,([1]Arbejdstider!H$87-F233)*24,IF(F233&lt;G233,(G233-F233)*24)),0))))</f>
        <v>0</v>
      </c>
      <c r="BQ233" s="126">
        <f>IF(OR(H233=0,I233=0),0,IF(AND(WEEKDAY(C233,2)=5,I233&lt;H233,I233&gt;(6/24)),(I233-MAX(H233,(6/24))+(H233&gt;I233))*24-7,IF(WEEKDAY(C233,2)=6,(I233-MAX(H233,(6/24))+(H233&gt;I233))*24,IF(WEEKDAY(C233,2)=7,IF(H233&gt;I233,([1]Arbejdstider!H$87-H233)*24,IF(H233&lt;I233,(I233-H233)*24)),""))))</f>
        <v>0</v>
      </c>
      <c r="BR233" s="126"/>
      <c r="BS233" s="126"/>
      <c r="BT233" s="127"/>
      <c r="BU233" s="128">
        <f t="shared" si="61"/>
        <v>0</v>
      </c>
      <c r="BV233" s="129" t="str">
        <f t="shared" si="62"/>
        <v>Torsdag</v>
      </c>
      <c r="CF233" s="131"/>
      <c r="CG233" s="131"/>
      <c r="CP233" s="132"/>
    </row>
    <row r="234" spans="2:94" s="130" customFormat="1" x14ac:dyDescent="0.2">
      <c r="B234" s="106"/>
      <c r="C234" s="107">
        <f t="shared" si="65"/>
        <v>43665</v>
      </c>
      <c r="D234" s="107" t="str">
        <f t="shared" si="66"/>
        <v>Fredag</v>
      </c>
      <c r="E234" s="108" t="s">
        <v>63</v>
      </c>
      <c r="F234" s="109">
        <f>IF(OR(E234=""),"",VLOOKUP(E234,[1]Arbejdstider!$B$4:$AE$78,2,))</f>
        <v>0.29166666666666669</v>
      </c>
      <c r="G234" s="109">
        <f>IF(OR(E234=""),"",VLOOKUP(E234,[1]Arbejdstider!$B$4:$AE$78,3,))</f>
        <v>0.63541666666666663</v>
      </c>
      <c r="H234" s="109">
        <f>IF(OR(E234=""),"",VLOOKUP(E234,[1]Arbejdstider!$B$4:$AE$78,4,))</f>
        <v>0</v>
      </c>
      <c r="I234" s="109">
        <f>IF(OR(E234=""),"",VLOOKUP(E234,[1]Arbejdstider!$B$4:$AE$78,5,))</f>
        <v>0</v>
      </c>
      <c r="J234" s="110">
        <f>IF(OR(E234=""),"",VLOOKUP(E234,[1]Arbejdstider!$B$4:$AE$78,6,))</f>
        <v>0.29166666666666669</v>
      </c>
      <c r="K234" s="110">
        <f>IF(OR(E234=""),"",VLOOKUP(E234,[1]Arbejdstider!$B$4:$AE$78,7,))</f>
        <v>0.6</v>
      </c>
      <c r="L234" s="111">
        <f>IF(OR(E234=""),"",VLOOKUP(E234,[1]Arbejdstider!$B$3:$AE$78,10,))</f>
        <v>0</v>
      </c>
      <c r="M234" s="111">
        <f>IF(OR(E234=""),"",VLOOKUP(E234,[1]Arbejdstider!$B$4:$AE$78,11,))</f>
        <v>0</v>
      </c>
      <c r="N234" s="109">
        <f>IF(OR(E234=""),"",VLOOKUP(E234,[1]Arbejdstider!$B$4:$AE$78,14,))</f>
        <v>0</v>
      </c>
      <c r="O234" s="109">
        <f>IF(OR(E234=""),"",VLOOKUP(E234,[1]Arbejdstider!$B$4:$AE$78,15,))</f>
        <v>0</v>
      </c>
      <c r="P234" s="109">
        <f>IF(OR(E234=""),"",VLOOKUP(E234,[1]Arbejdstider!$B$4:$AE$78,12,))</f>
        <v>0</v>
      </c>
      <c r="Q234" s="109">
        <f>IF(OR(E234=""),"",VLOOKUP(E234,[1]Arbejdstider!$B$4:$AE$78,13,))</f>
        <v>0</v>
      </c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>
        <f>IF(OR(E234=""),"",VLOOKUP(E234,[1]Arbejdstider!$B$4:$AE$78,16,))</f>
        <v>0</v>
      </c>
      <c r="AC234" s="112">
        <f>IF(OR(E234=""),"",VLOOKUP(E234,[1]Arbejdstider!$B$4:$AE$78,17,))</f>
        <v>0</v>
      </c>
      <c r="AD234" s="112">
        <f>IF(OR(E234=""),"",VLOOKUP(E234,[1]Arbejdstider!$B$4:$AE$78,18,))</f>
        <v>0</v>
      </c>
      <c r="AE234" s="112">
        <f>IF(OR(E234=""),"",VLOOKUP(E234,[1]Arbejdstider!$B$4:$AE$78,19,))</f>
        <v>0</v>
      </c>
      <c r="AF234" s="113">
        <f>IF(OR(E234=""),"",VLOOKUP(E234,[1]Arbejdstider!$B$4:$AE$78,20,))</f>
        <v>1</v>
      </c>
      <c r="AG234" s="109">
        <f>IF(OR(E234=""),"",VLOOKUP(E234,[1]Arbejdstider!$B$4:$AE$78,21,))</f>
        <v>1</v>
      </c>
      <c r="AH234" s="109">
        <f>IF(OR(E234=""),"",VLOOKUP(E234,[1]Arbejdstider!$B$4:$AE$78,22,))</f>
        <v>0</v>
      </c>
      <c r="AI234" s="109">
        <f>IF(OR(E234=""),"",VLOOKUP(E234,[1]Arbejdstider!$B$4:$AE$78,23,))</f>
        <v>0</v>
      </c>
      <c r="AJ234" s="114">
        <f>IF(OR(E234=""),"",VLOOKUP(E234,[1]Arbejdstider!$B$4:$AE$78,20,))</f>
        <v>1</v>
      </c>
      <c r="AK234" s="110">
        <f>IF(OR(E234=""),"",VLOOKUP(E234,[1]Arbejdstider!$B$4:$AE$78,21,))</f>
        <v>1</v>
      </c>
      <c r="AL234" s="115"/>
      <c r="AM234" s="115"/>
      <c r="AN234" s="115"/>
      <c r="AO234" s="115"/>
      <c r="AP234" s="115"/>
      <c r="AQ234" s="115"/>
      <c r="AR234" s="116"/>
      <c r="AS234" s="117"/>
      <c r="AT234" s="118">
        <f>IF(OR(E234=""),"",VLOOKUP(E234,[1]Arbejdstider!$B$4:$AE$78,24,))</f>
        <v>0</v>
      </c>
      <c r="AU234" s="113">
        <f>IF(OR(E234=""),"",VLOOKUP(E234,[1]Arbejdstider!$B$4:$AE$78,22,))</f>
        <v>0</v>
      </c>
      <c r="AV234" s="113">
        <f>IF(OR(E234=""),"",VLOOKUP(E234,[1]Arbejdstider!$B$4:$AE$78,23,))</f>
        <v>0</v>
      </c>
      <c r="AW234" s="119">
        <f t="shared" ref="AW234:AW297" si="68">ROUND(IF((OR(F234="",G234="")),0,IF((G234&lt;F234),((G234-F234)*24)+24,(G234-F234)*24))+IF((OR(H234="",I234="")),0,IF((I234&lt;H234),((I234-H234)*24)+24,(I234-H234)*24))+IF((OR(N234="",O234="")),0,IF((O234&lt;N234),((O234-N234)*24)+24,(O234-N234)*24))-IF((OR(AL234="",AM234="")),0,IF((AM234&lt;AL234),((AM234-AL234)*24)+24,(AM234-AL234)*24))+IF((OR(AN234="",AO234="")),0,IF((AO234&lt;AN234),((AO234-AN234)*24)+24,(AO234-AN234)*24)),2)/24</f>
        <v>0.34375</v>
      </c>
      <c r="AX234" s="120">
        <f>IF(OR($F234="",$G234=""),0,((IF($G234-MAX($F234,([1]Arbejdstider!$C$84/24))+($G234&lt;$F234)&lt;0,0,$G234-MAX($F234,([1]Arbejdstider!$C$84/24))+($G234&lt;$F234)))*24)-((IF(($G234-MAX($F234,([1]Arbejdstider!$D$84/24))+($G234&lt;$F234))&lt;0,0,($G234-MAX($F234,([1]Arbejdstider!$D$84/24))+($G234&lt;$F234)))))*24)</f>
        <v>8.2499999999999982</v>
      </c>
      <c r="AY234" s="121">
        <f>IF(OR($F234="",$G234=""),0,((IF($G234-MAX($F234,([1]Arbejdstider!$C$85/24))+($G234&lt;$F234)&lt;0,0,$G234-MAX($F234,([1]Arbejdstider!$C$85/24))+($G234&lt;$F234)))*24)-((IF(($G234-MAX($F234,([1]Arbejdstider!$D$85/24))+($G234&lt;$F234))&lt;0,0,($G234-MAX($F234,([1]Arbejdstider!$D$85/24))+($G234&lt;$F234)))))*24)-IF(OR($AR234="",$AS234=""),0,((IF($AS234-MAX($AR234,([1]Arbejdstider!$C$85/24))+($AS234&lt;$AR234)&lt;0,0,$AS234-MAX($AR234,([1]Arbejdstider!$C$85/24))+($AS234&lt;$AR234)))*24)-((IF(($AS234-MAX($AR234,([1]Arbejdstider!$D$85/24))+($AS234&lt;$AR234))&lt;0,0,($AS234-MAX($AR234,([1]Arbejdstider!$D$85/24))+($AS234&lt;$AR234)))))*24)</f>
        <v>0</v>
      </c>
      <c r="AZ234" s="121">
        <f>IFERROR(CEILING(IF(E234="","",IF(OR($F234=0,$G234=0),0,($G234&lt;=$F234)*(1-([1]Arbejdstider!$C$86/24)+([1]Arbejdstider!$D$86/24))*24+(MIN(([1]Arbejdstider!$D$86/24),$G234)-MIN(([1]Arbejdstider!$D$86/24),$F234)+MAX(([1]Arbejdstider!$C$86/24),$G234)-MAX(([1]Arbejdstider!$C$86/24),$F234))*24)-IF(OR($AR234=0,$AS234=0),0,($AS234&lt;=$AR234)*(1-([1]Arbejdstider!$C$86/24)+([1]Arbejdstider!$D$86/24))*24+(MIN(([1]Arbejdstider!$D$86/24),$AS234)-MIN(([1]Arbejdstider!$D$86/24),$AR234)+MAX(([1]Arbejdstider!$C$86/24),$AS234)-MAX(([1]Arbejdstider!$C$86/24),$AR234))*24)+IF(OR($H234=0,$I234=0),0,($I234&lt;=$H234)*(1-([1]Arbejdstider!$C$86/24)+([1]Arbejdstider!$D$86/24))*24+(MIN(([1]Arbejdstider!$D$86/24),$I234)-MIN(([1]Arbejdstider!$D$86/24),$H234)+MAX(([1]Arbejdstider!$C$86/24),$G234)-MAX(([1]Arbejdstider!$C$86/24),$H234))*24)),0.5),"")</f>
        <v>0</v>
      </c>
      <c r="BA234" s="122">
        <f t="shared" si="54"/>
        <v>0</v>
      </c>
      <c r="BB234" s="122">
        <f t="shared" si="55"/>
        <v>0</v>
      </c>
      <c r="BC234" s="122">
        <f t="shared" si="56"/>
        <v>0</v>
      </c>
      <c r="BD234" s="123"/>
      <c r="BE234" s="124"/>
      <c r="BF234" s="122">
        <f t="shared" si="53"/>
        <v>0</v>
      </c>
      <c r="BG234" s="121">
        <f t="shared" si="63"/>
        <v>0</v>
      </c>
      <c r="BH234" s="121">
        <f t="shared" si="57"/>
        <v>0</v>
      </c>
      <c r="BI234" s="121">
        <f t="shared" si="58"/>
        <v>0</v>
      </c>
      <c r="BJ234" s="121">
        <f t="shared" si="59"/>
        <v>7.3999999999999986</v>
      </c>
      <c r="BK234" s="121">
        <f t="shared" si="67"/>
        <v>0</v>
      </c>
      <c r="BL234" s="121">
        <f t="shared" si="64"/>
        <v>0</v>
      </c>
      <c r="BM234" s="121">
        <f t="shared" si="60"/>
        <v>0</v>
      </c>
      <c r="BN234" s="121"/>
      <c r="BO234" s="125"/>
      <c r="BP234" s="126">
        <f>IF(OR(F234=0,G234=0),0,IF(AND(WEEKDAY(C234,2)=5,G234&lt;F234,G234&gt;(6/24)),(G234-MAX(F234,(6/24))+(F234&gt;G234))*24-7,IF(WEEKDAY(C234,2)=6,(G234-MAX(F234,(6/24))+(F234&gt;G234))*24,IF(WEEKDAY(C234,2)=7,IF(F234&gt;G234,([1]Arbejdstider!H$87-F234)*24,IF(F234&lt;G234,(G234-F234)*24)),0))))</f>
        <v>0</v>
      </c>
      <c r="BQ234" s="126">
        <f>IF(OR(H234=0,I234=0),0,IF(AND(WEEKDAY(C234,2)=5,I234&lt;H234,I234&gt;(6/24)),(I234-MAX(H234,(6/24))+(H234&gt;I234))*24-7,IF(WEEKDAY(C234,2)=6,(I234-MAX(H234,(6/24))+(H234&gt;I234))*24,IF(WEEKDAY(C234,2)=7,IF(H234&gt;I234,([1]Arbejdstider!H$87-H234)*24,IF(H234&lt;I234,(I234-H234)*24)),""))))</f>
        <v>0</v>
      </c>
      <c r="BR234" s="126"/>
      <c r="BS234" s="126"/>
      <c r="BT234" s="127"/>
      <c r="BU234" s="128">
        <f t="shared" si="61"/>
        <v>0</v>
      </c>
      <c r="BV234" s="129" t="str">
        <f t="shared" si="62"/>
        <v>Fredag</v>
      </c>
      <c r="CF234" s="131"/>
      <c r="CG234" s="131"/>
      <c r="CP234" s="132"/>
    </row>
    <row r="235" spans="2:94" s="130" customFormat="1" x14ac:dyDescent="0.2">
      <c r="B235" s="106"/>
      <c r="C235" s="107">
        <f t="shared" si="65"/>
        <v>43666</v>
      </c>
      <c r="D235" s="107" t="str">
        <f t="shared" si="66"/>
        <v>Lørdag</v>
      </c>
      <c r="E235" s="108" t="s">
        <v>70</v>
      </c>
      <c r="F235" s="109">
        <f>IF(OR(E235=""),"",VLOOKUP(E235,[1]Arbejdstider!$B$4:$AE$78,2,))</f>
        <v>0.625</v>
      </c>
      <c r="G235" s="109">
        <f>IF(OR(E235=""),"",VLOOKUP(E235,[1]Arbejdstider!$B$4:$AE$78,3,))</f>
        <v>0.96875</v>
      </c>
      <c r="H235" s="109">
        <f>IF(OR(E235=""),"",VLOOKUP(E235,[1]Arbejdstider!$B$4:$AE$78,4,))</f>
        <v>0</v>
      </c>
      <c r="I235" s="109">
        <f>IF(OR(E235=""),"",VLOOKUP(E235,[1]Arbejdstider!$B$4:$AE$78,5,))</f>
        <v>0</v>
      </c>
      <c r="J235" s="110">
        <f>IF(OR(E235=""),"",VLOOKUP(E235,[1]Arbejdstider!$B$4:$AE$78,6,))</f>
        <v>0.625</v>
      </c>
      <c r="K235" s="110">
        <f>IF(OR(E235=""),"",VLOOKUP(E235,[1]Arbejdstider!$B$4:$AE$78,7,))</f>
        <v>0.93333333333333324</v>
      </c>
      <c r="L235" s="111">
        <f>IF(OR(E235=""),"",VLOOKUP(E235,[1]Arbejdstider!$B$3:$AE$78,10,))</f>
        <v>0</v>
      </c>
      <c r="M235" s="111">
        <f>IF(OR(E235=""),"",VLOOKUP(E235,[1]Arbejdstider!$B$4:$AE$78,11,))</f>
        <v>0</v>
      </c>
      <c r="N235" s="109">
        <f>IF(OR(E235=""),"",VLOOKUP(E235,[1]Arbejdstider!$B$4:$AE$78,14,))</f>
        <v>0</v>
      </c>
      <c r="O235" s="109">
        <f>IF(OR(E235=""),"",VLOOKUP(E235,[1]Arbejdstider!$B$4:$AE$78,15,))</f>
        <v>0</v>
      </c>
      <c r="P235" s="109">
        <f>IF(OR(E235=""),"",VLOOKUP(E235,[1]Arbejdstider!$B$4:$AE$78,12,))</f>
        <v>0</v>
      </c>
      <c r="Q235" s="109">
        <f>IF(OR(E235=""),"",VLOOKUP(E235,[1]Arbejdstider!$B$4:$AE$78,13,))</f>
        <v>0</v>
      </c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>
        <f>IF(OR(E235=""),"",VLOOKUP(E235,[1]Arbejdstider!$B$4:$AE$78,16,))</f>
        <v>0</v>
      </c>
      <c r="AC235" s="112">
        <f>IF(OR(E235=""),"",VLOOKUP(E235,[1]Arbejdstider!$B$4:$AE$78,17,))</f>
        <v>0</v>
      </c>
      <c r="AD235" s="112">
        <f>IF(OR(E235=""),"",VLOOKUP(E235,[1]Arbejdstider!$B$4:$AE$78,18,))</f>
        <v>0</v>
      </c>
      <c r="AE235" s="112">
        <f>IF(OR(E235=""),"",VLOOKUP(E235,[1]Arbejdstider!$B$4:$AE$78,19,))</f>
        <v>0</v>
      </c>
      <c r="AF235" s="113">
        <f>IF(OR(E235=""),"",VLOOKUP(E235,[1]Arbejdstider!$B$4:$AE$78,20,))</f>
        <v>1</v>
      </c>
      <c r="AG235" s="109">
        <f>IF(OR(E235=""),"",VLOOKUP(E235,[1]Arbejdstider!$B$4:$AE$78,21,))</f>
        <v>1</v>
      </c>
      <c r="AH235" s="109">
        <f>IF(OR(E235=""),"",VLOOKUP(E235,[1]Arbejdstider!$B$4:$AE$78,22,))</f>
        <v>0</v>
      </c>
      <c r="AI235" s="109">
        <f>IF(OR(E235=""),"",VLOOKUP(E235,[1]Arbejdstider!$B$4:$AE$78,23,))</f>
        <v>0</v>
      </c>
      <c r="AJ235" s="114">
        <f>IF(OR(E235=""),"",VLOOKUP(E235,[1]Arbejdstider!$B$4:$AE$78,20,))</f>
        <v>1</v>
      </c>
      <c r="AK235" s="110">
        <f>IF(OR(E235=""),"",VLOOKUP(E235,[1]Arbejdstider!$B$4:$AE$78,21,))</f>
        <v>1</v>
      </c>
      <c r="AL235" s="115"/>
      <c r="AM235" s="115"/>
      <c r="AN235" s="115"/>
      <c r="AO235" s="115"/>
      <c r="AP235" s="115"/>
      <c r="AQ235" s="115"/>
      <c r="AR235" s="116"/>
      <c r="AS235" s="117"/>
      <c r="AT235" s="118">
        <f>IF(OR(E235=""),"",VLOOKUP(E235,[1]Arbejdstider!$B$4:$AE$78,24,))</f>
        <v>0</v>
      </c>
      <c r="AU235" s="113">
        <f>IF(OR(E235=""),"",VLOOKUP(E235,[1]Arbejdstider!$B$4:$AE$78,22,))</f>
        <v>0</v>
      </c>
      <c r="AV235" s="113">
        <f>IF(OR(E235=""),"",VLOOKUP(E235,[1]Arbejdstider!$B$4:$AE$78,23,))</f>
        <v>0</v>
      </c>
      <c r="AW235" s="119">
        <f t="shared" si="68"/>
        <v>0.34375</v>
      </c>
      <c r="AX235" s="120">
        <f>IF(OR($F235="",$G235=""),0,((IF($G235-MAX($F235,([1]Arbejdstider!$C$84/24))+($G235&lt;$F235)&lt;0,0,$G235-MAX($F235,([1]Arbejdstider!$C$84/24))+($G235&lt;$F235)))*24)-((IF(($G235-MAX($F235,([1]Arbejdstider!$D$84/24))+($G235&lt;$F235))&lt;0,0,($G235-MAX($F235,([1]Arbejdstider!$D$84/24))+($G235&lt;$F235)))))*24)</f>
        <v>3</v>
      </c>
      <c r="AY235" s="121">
        <f>IF(OR($F235="",$G235=""),0,((IF($G235-MAX($F235,([1]Arbejdstider!$C$85/24))+($G235&lt;$F235)&lt;0,0,$G235-MAX($F235,([1]Arbejdstider!$C$85/24))+($G235&lt;$F235)))*24)-((IF(($G235-MAX($F235,([1]Arbejdstider!$D$85/24))+($G235&lt;$F235))&lt;0,0,($G235-MAX($F235,([1]Arbejdstider!$D$85/24))+($G235&lt;$F235)))))*24)-IF(OR($AR235="",$AS235=""),0,((IF($AS235-MAX($AR235,([1]Arbejdstider!$C$85/24))+($AS235&lt;$AR235)&lt;0,0,$AS235-MAX($AR235,([1]Arbejdstider!$C$85/24))+($AS235&lt;$AR235)))*24)-((IF(($AS235-MAX($AR235,([1]Arbejdstider!$D$85/24))+($AS235&lt;$AR235))&lt;0,0,($AS235-MAX($AR235,([1]Arbejdstider!$D$85/24))+($AS235&lt;$AR235)))))*24)</f>
        <v>5.0000000000000009</v>
      </c>
      <c r="AZ235" s="121">
        <f>IFERROR(CEILING(IF(E235="","",IF(OR($F235=0,$G235=0),0,($G235&lt;=$F235)*(1-([1]Arbejdstider!$C$86/24)+([1]Arbejdstider!$D$86/24))*24+(MIN(([1]Arbejdstider!$D$86/24),$G235)-MIN(([1]Arbejdstider!$D$86/24),$F235)+MAX(([1]Arbejdstider!$C$86/24),$G235)-MAX(([1]Arbejdstider!$C$86/24),$F235))*24)-IF(OR($AR235=0,$AS235=0),0,($AS235&lt;=$AR235)*(1-([1]Arbejdstider!$C$86/24)+([1]Arbejdstider!$D$86/24))*24+(MIN(([1]Arbejdstider!$D$86/24),$AS235)-MIN(([1]Arbejdstider!$D$86/24),$AR235)+MAX(([1]Arbejdstider!$C$86/24),$AS235)-MAX(([1]Arbejdstider!$C$86/24),$AR235))*24)+IF(OR($H235=0,$I235=0),0,($I235&lt;=$H235)*(1-([1]Arbejdstider!$C$86/24)+([1]Arbejdstider!$D$86/24))*24+(MIN(([1]Arbejdstider!$D$86/24),$I235)-MIN(([1]Arbejdstider!$D$86/24),$H235)+MAX(([1]Arbejdstider!$C$86/24),$G235)-MAX(([1]Arbejdstider!$C$86/24),$H235))*24)),0.5),"")</f>
        <v>0.5</v>
      </c>
      <c r="BA235" s="122">
        <f t="shared" si="54"/>
        <v>0</v>
      </c>
      <c r="BB235" s="122">
        <f t="shared" si="55"/>
        <v>0</v>
      </c>
      <c r="BC235" s="122">
        <f t="shared" si="56"/>
        <v>0</v>
      </c>
      <c r="BD235" s="123"/>
      <c r="BE235" s="124"/>
      <c r="BF235" s="122">
        <f t="shared" si="53"/>
        <v>0</v>
      </c>
      <c r="BG235" s="121">
        <f t="shared" si="63"/>
        <v>8.5</v>
      </c>
      <c r="BH235" s="121">
        <f t="shared" si="57"/>
        <v>0</v>
      </c>
      <c r="BI235" s="121">
        <f t="shared" si="58"/>
        <v>0</v>
      </c>
      <c r="BJ235" s="121">
        <f t="shared" si="59"/>
        <v>7.3999999999999977</v>
      </c>
      <c r="BK235" s="121">
        <f t="shared" si="67"/>
        <v>0</v>
      </c>
      <c r="BL235" s="121">
        <f t="shared" si="64"/>
        <v>0</v>
      </c>
      <c r="BM235" s="121">
        <f t="shared" si="60"/>
        <v>0</v>
      </c>
      <c r="BN235" s="121"/>
      <c r="BO235" s="125"/>
      <c r="BP235" s="126">
        <f>IF(OR(F235=0,G235=0),0,IF(AND(WEEKDAY(C235,2)=5,G235&lt;F235,G235&gt;(6/24)),(G235-MAX(F235,(6/24))+(F235&gt;G235))*24-7,IF(WEEKDAY(C235,2)=6,(G235-MAX(F235,(6/24))+(F235&gt;G235))*24,IF(WEEKDAY(C235,2)=7,IF(F235&gt;G235,([1]Arbejdstider!H$87-F235)*24,IF(F235&lt;G235,(G235-F235)*24)),0))))</f>
        <v>8.25</v>
      </c>
      <c r="BQ235" s="126">
        <f>IF(OR(H235=0,I235=0),0,IF(AND(WEEKDAY(C235,2)=5,I235&lt;H235,I235&gt;(6/24)),(I235-MAX(H235,(6/24))+(H235&gt;I235))*24-7,IF(WEEKDAY(C235,2)=6,(I235-MAX(H235,(6/24))+(H235&gt;I235))*24,IF(WEEKDAY(C235,2)=7,IF(H235&gt;I235,([1]Arbejdstider!H$87-H235)*24,IF(H235&lt;I235,(I235-H235)*24)),""))))</f>
        <v>0</v>
      </c>
      <c r="BR235" s="126"/>
      <c r="BS235" s="126"/>
      <c r="BT235" s="127"/>
      <c r="BU235" s="128">
        <f t="shared" si="61"/>
        <v>0</v>
      </c>
      <c r="BV235" s="129" t="str">
        <f t="shared" si="62"/>
        <v>Lørdag</v>
      </c>
      <c r="CF235" s="131"/>
      <c r="CG235" s="131"/>
      <c r="CP235" s="132"/>
    </row>
    <row r="236" spans="2:94" s="130" customFormat="1" x14ac:dyDescent="0.2">
      <c r="B236" s="106"/>
      <c r="C236" s="107">
        <f t="shared" si="65"/>
        <v>43667</v>
      </c>
      <c r="D236" s="107" t="str">
        <f t="shared" si="66"/>
        <v>Søndag</v>
      </c>
      <c r="E236" s="108" t="s">
        <v>46</v>
      </c>
      <c r="F236" s="109">
        <f>IF(OR(E236=""),"",VLOOKUP(E236,[1]Arbejdstider!$B$4:$AE$78,2,))</f>
        <v>0</v>
      </c>
      <c r="G236" s="109">
        <f>IF(OR(E236=""),"",VLOOKUP(E236,[1]Arbejdstider!$B$4:$AE$78,3,))</f>
        <v>0</v>
      </c>
      <c r="H236" s="109">
        <f>IF(OR(E236=""),"",VLOOKUP(E236,[1]Arbejdstider!$B$4:$AE$78,4,))</f>
        <v>0</v>
      </c>
      <c r="I236" s="109">
        <f>IF(OR(E236=""),"",VLOOKUP(E236,[1]Arbejdstider!$B$4:$AE$78,5,))</f>
        <v>0</v>
      </c>
      <c r="J236" s="110">
        <f>IF(OR(E236=""),"",VLOOKUP(E236,[1]Arbejdstider!$B$4:$AE$78,6,))</f>
        <v>0</v>
      </c>
      <c r="K236" s="110">
        <f>IF(OR(E236=""),"",VLOOKUP(E236,[1]Arbejdstider!$B$4:$AE$78,7,))</f>
        <v>0</v>
      </c>
      <c r="L236" s="111">
        <f>IF(OR(E236=""),"",VLOOKUP(E236,[1]Arbejdstider!$B$3:$AE$78,10,))</f>
        <v>0</v>
      </c>
      <c r="M236" s="111">
        <f>IF(OR(E236=""),"",VLOOKUP(E236,[1]Arbejdstider!$B$4:$AE$78,11,))</f>
        <v>0</v>
      </c>
      <c r="N236" s="109">
        <f>IF(OR(E236=""),"",VLOOKUP(E236,[1]Arbejdstider!$B$4:$AE$78,14,))</f>
        <v>0</v>
      </c>
      <c r="O236" s="109">
        <f>IF(OR(E236=""),"",VLOOKUP(E236,[1]Arbejdstider!$B$4:$AE$78,15,))</f>
        <v>0</v>
      </c>
      <c r="P236" s="109">
        <f>IF(OR(E236=""),"",VLOOKUP(E236,[1]Arbejdstider!$B$4:$AE$78,12,))</f>
        <v>0</v>
      </c>
      <c r="Q236" s="109">
        <f>IF(OR(E236=""),"",VLOOKUP(E236,[1]Arbejdstider!$B$4:$AE$78,13,))</f>
        <v>0</v>
      </c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>
        <f>IF(OR(E236=""),"",VLOOKUP(E236,[1]Arbejdstider!$B$4:$AE$78,16,))</f>
        <v>0</v>
      </c>
      <c r="AC236" s="112">
        <f>IF(OR(E236=""),"",VLOOKUP(E236,[1]Arbejdstider!$B$4:$AE$78,17,))</f>
        <v>0</v>
      </c>
      <c r="AD236" s="112">
        <f>IF(OR(E236=""),"",VLOOKUP(E236,[1]Arbejdstider!$B$4:$AE$78,18,))</f>
        <v>0</v>
      </c>
      <c r="AE236" s="112">
        <f>IF(OR(E236=""),"",VLOOKUP(E236,[1]Arbejdstider!$B$4:$AE$78,19,))</f>
        <v>0</v>
      </c>
      <c r="AF236" s="113">
        <f>IF(OR(E236=""),"",VLOOKUP(E236,[1]Arbejdstider!$B$4:$AE$78,20,))</f>
        <v>1</v>
      </c>
      <c r="AG236" s="109">
        <f>IF(OR(E236=""),"",VLOOKUP(E236,[1]Arbejdstider!$B$4:$AE$78,21,))</f>
        <v>1</v>
      </c>
      <c r="AH236" s="109">
        <f>IF(OR(E236=""),"",VLOOKUP(E236,[1]Arbejdstider!$B$4:$AE$78,22,))</f>
        <v>0</v>
      </c>
      <c r="AI236" s="109">
        <f>IF(OR(E236=""),"",VLOOKUP(E236,[1]Arbejdstider!$B$4:$AE$78,23,))</f>
        <v>0</v>
      </c>
      <c r="AJ236" s="114">
        <f>IF(OR(E236=""),"",VLOOKUP(E236,[1]Arbejdstider!$B$4:$AE$78,20,))</f>
        <v>1</v>
      </c>
      <c r="AK236" s="110">
        <f>IF(OR(E236=""),"",VLOOKUP(E236,[1]Arbejdstider!$B$4:$AE$78,21,))</f>
        <v>1</v>
      </c>
      <c r="AL236" s="115"/>
      <c r="AM236" s="115"/>
      <c r="AN236" s="115"/>
      <c r="AO236" s="115"/>
      <c r="AP236" s="115"/>
      <c r="AQ236" s="115"/>
      <c r="AR236" s="116"/>
      <c r="AS236" s="117"/>
      <c r="AT236" s="118">
        <f>IF(OR(E236=""),"",VLOOKUP(E236,[1]Arbejdstider!$B$4:$AE$78,24,))</f>
        <v>0</v>
      </c>
      <c r="AU236" s="113">
        <f>IF(OR(E236=""),"",VLOOKUP(E236,[1]Arbejdstider!$B$4:$AE$78,22,))</f>
        <v>0</v>
      </c>
      <c r="AV236" s="113">
        <f>IF(OR(E236=""),"",VLOOKUP(E236,[1]Arbejdstider!$B$4:$AE$78,23,))</f>
        <v>0</v>
      </c>
      <c r="AW236" s="119">
        <f t="shared" si="68"/>
        <v>0</v>
      </c>
      <c r="AX236" s="120">
        <f>IF(OR($F236="",$G236=""),0,((IF($G236-MAX($F236,([1]Arbejdstider!$C$84/24))+($G236&lt;$F236)&lt;0,0,$G236-MAX($F236,([1]Arbejdstider!$C$84/24))+($G236&lt;$F236)))*24)-((IF(($G236-MAX($F236,([1]Arbejdstider!$D$84/24))+($G236&lt;$F236))&lt;0,0,($G236-MAX($F236,([1]Arbejdstider!$D$84/24))+($G236&lt;$F236)))))*24)</f>
        <v>0</v>
      </c>
      <c r="AY236" s="121">
        <f>IF(OR($F236="",$G236=""),0,((IF($G236-MAX($F236,([1]Arbejdstider!$C$85/24))+($G236&lt;$F236)&lt;0,0,$G236-MAX($F236,([1]Arbejdstider!$C$85/24))+($G236&lt;$F236)))*24)-((IF(($G236-MAX($F236,([1]Arbejdstider!$D$85/24))+($G236&lt;$F236))&lt;0,0,($G236-MAX($F236,([1]Arbejdstider!$D$85/24))+($G236&lt;$F236)))))*24)-IF(OR($AR236="",$AS236=""),0,((IF($AS236-MAX($AR236,([1]Arbejdstider!$C$85/24))+($AS236&lt;$AR236)&lt;0,0,$AS236-MAX($AR236,([1]Arbejdstider!$C$85/24))+($AS236&lt;$AR236)))*24)-((IF(($AS236-MAX($AR236,([1]Arbejdstider!$D$85/24))+($AS236&lt;$AR236))&lt;0,0,($AS236-MAX($AR236,([1]Arbejdstider!$D$85/24))+($AS236&lt;$AR236)))))*24)</f>
        <v>0</v>
      </c>
      <c r="AZ236" s="121">
        <f>IFERROR(CEILING(IF(E236="","",IF(OR($F236=0,$G236=0),0,($G236&lt;=$F236)*(1-([1]Arbejdstider!$C$86/24)+([1]Arbejdstider!$D$86/24))*24+(MIN(([1]Arbejdstider!$D$86/24),$G236)-MIN(([1]Arbejdstider!$D$86/24),$F236)+MAX(([1]Arbejdstider!$C$86/24),$G236)-MAX(([1]Arbejdstider!$C$86/24),$F236))*24)-IF(OR($AR236=0,$AS236=0),0,($AS236&lt;=$AR236)*(1-([1]Arbejdstider!$C$86/24)+([1]Arbejdstider!$D$86/24))*24+(MIN(([1]Arbejdstider!$D$86/24),$AS236)-MIN(([1]Arbejdstider!$D$86/24),$AR236)+MAX(([1]Arbejdstider!$C$86/24),$AS236)-MAX(([1]Arbejdstider!$C$86/24),$AR236))*24)+IF(OR($H236=0,$I236=0),0,($I236&lt;=$H236)*(1-([1]Arbejdstider!$C$86/24)+([1]Arbejdstider!$D$86/24))*24+(MIN(([1]Arbejdstider!$D$86/24),$I236)-MIN(([1]Arbejdstider!$D$86/24),$H236)+MAX(([1]Arbejdstider!$C$86/24),$G236)-MAX(([1]Arbejdstider!$C$86/24),$H236))*24)),0.5),"")</f>
        <v>0</v>
      </c>
      <c r="BA236" s="122">
        <f t="shared" si="54"/>
        <v>0</v>
      </c>
      <c r="BB236" s="122">
        <f t="shared" si="55"/>
        <v>0</v>
      </c>
      <c r="BC236" s="122">
        <f t="shared" si="56"/>
        <v>0</v>
      </c>
      <c r="BD236" s="123"/>
      <c r="BE236" s="124"/>
      <c r="BF236" s="122">
        <f t="shared" si="53"/>
        <v>0</v>
      </c>
      <c r="BG236" s="121">
        <f t="shared" si="63"/>
        <v>0</v>
      </c>
      <c r="BH236" s="121">
        <f t="shared" si="57"/>
        <v>0</v>
      </c>
      <c r="BI236" s="121">
        <f t="shared" si="58"/>
        <v>0</v>
      </c>
      <c r="BJ236" s="121">
        <f t="shared" si="59"/>
        <v>0</v>
      </c>
      <c r="BK236" s="121">
        <f t="shared" si="67"/>
        <v>0</v>
      </c>
      <c r="BL236" s="121">
        <f t="shared" si="64"/>
        <v>0</v>
      </c>
      <c r="BM236" s="121">
        <f t="shared" si="60"/>
        <v>0</v>
      </c>
      <c r="BN236" s="121"/>
      <c r="BO236" s="125"/>
      <c r="BP236" s="126">
        <f>IF(OR(F236=0,G236=0),0,IF(AND(WEEKDAY(C236,2)=5,G236&lt;F236,G236&gt;(6/24)),(G236-MAX(F236,(6/24))+(F236&gt;G236))*24-7,IF(WEEKDAY(C236,2)=6,(G236-MAX(F236,(6/24))+(F236&gt;G236))*24,IF(WEEKDAY(C236,2)=7,IF(F236&gt;G236,([1]Arbejdstider!H$87-F236)*24,IF(F236&lt;G236,(G236-F236)*24)),0))))</f>
        <v>0</v>
      </c>
      <c r="BQ236" s="126">
        <f>IF(OR(H236=0,I236=0),0,IF(AND(WEEKDAY(C236,2)=5,I236&lt;H236,I236&gt;(6/24)),(I236-MAX(H236,(6/24))+(H236&gt;I236))*24-7,IF(WEEKDAY(C236,2)=6,(I236-MAX(H236,(6/24))+(H236&gt;I236))*24,IF(WEEKDAY(C236,2)=7,IF(H236&gt;I236,([1]Arbejdstider!H$87-H236)*24,IF(H236&lt;I236,(I236-H236)*24)),""))))</f>
        <v>0</v>
      </c>
      <c r="BR236" s="126"/>
      <c r="BS236" s="126"/>
      <c r="BT236" s="127"/>
      <c r="BU236" s="128">
        <f t="shared" si="61"/>
        <v>0</v>
      </c>
      <c r="BV236" s="129" t="str">
        <f t="shared" si="62"/>
        <v>Søndag</v>
      </c>
      <c r="CF236" s="131"/>
      <c r="CG236" s="131"/>
      <c r="CP236" s="132"/>
    </row>
    <row r="237" spans="2:94" s="130" customFormat="1" x14ac:dyDescent="0.2">
      <c r="B237" s="106"/>
      <c r="C237" s="107">
        <f t="shared" si="65"/>
        <v>43668</v>
      </c>
      <c r="D237" s="107" t="str">
        <f t="shared" si="66"/>
        <v>Mandag</v>
      </c>
      <c r="E237" s="108" t="s">
        <v>46</v>
      </c>
      <c r="F237" s="109">
        <f>IF(OR(E237=""),"",VLOOKUP(E237,[1]Arbejdstider!$B$4:$AE$78,2,))</f>
        <v>0</v>
      </c>
      <c r="G237" s="109">
        <f>IF(OR(E237=""),"",VLOOKUP(E237,[1]Arbejdstider!$B$4:$AE$78,3,))</f>
        <v>0</v>
      </c>
      <c r="H237" s="109">
        <f>IF(OR(E237=""),"",VLOOKUP(E237,[1]Arbejdstider!$B$4:$AE$78,4,))</f>
        <v>0</v>
      </c>
      <c r="I237" s="109">
        <f>IF(OR(E237=""),"",VLOOKUP(E237,[1]Arbejdstider!$B$4:$AE$78,5,))</f>
        <v>0</v>
      </c>
      <c r="J237" s="110">
        <f>IF(OR(E237=""),"",VLOOKUP(E237,[1]Arbejdstider!$B$4:$AE$78,6,))</f>
        <v>0</v>
      </c>
      <c r="K237" s="110">
        <f>IF(OR(E237=""),"",VLOOKUP(E237,[1]Arbejdstider!$B$4:$AE$78,7,))</f>
        <v>0</v>
      </c>
      <c r="L237" s="111">
        <f>IF(OR(E237=""),"",VLOOKUP(E237,[1]Arbejdstider!$B$3:$AE$78,10,))</f>
        <v>0</v>
      </c>
      <c r="M237" s="111">
        <f>IF(OR(E237=""),"",VLOOKUP(E237,[1]Arbejdstider!$B$4:$AE$78,11,))</f>
        <v>0</v>
      </c>
      <c r="N237" s="109">
        <f>IF(OR(E237=""),"",VLOOKUP(E237,[1]Arbejdstider!$B$4:$AE$78,14,))</f>
        <v>0</v>
      </c>
      <c r="O237" s="109">
        <f>IF(OR(E237=""),"",VLOOKUP(E237,[1]Arbejdstider!$B$4:$AE$78,15,))</f>
        <v>0</v>
      </c>
      <c r="P237" s="109">
        <f>IF(OR(E237=""),"",VLOOKUP(E237,[1]Arbejdstider!$B$4:$AE$78,12,))</f>
        <v>0</v>
      </c>
      <c r="Q237" s="109">
        <f>IF(OR(E237=""),"",VLOOKUP(E237,[1]Arbejdstider!$B$4:$AE$78,13,))</f>
        <v>0</v>
      </c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>
        <f>IF(OR(E237=""),"",VLOOKUP(E237,[1]Arbejdstider!$B$4:$AE$78,16,))</f>
        <v>0</v>
      </c>
      <c r="AC237" s="112">
        <f>IF(OR(E237=""),"",VLOOKUP(E237,[1]Arbejdstider!$B$4:$AE$78,17,))</f>
        <v>0</v>
      </c>
      <c r="AD237" s="112">
        <f>IF(OR(E237=""),"",VLOOKUP(E237,[1]Arbejdstider!$B$4:$AE$78,18,))</f>
        <v>0</v>
      </c>
      <c r="AE237" s="112">
        <f>IF(OR(E237=""),"",VLOOKUP(E237,[1]Arbejdstider!$B$4:$AE$78,19,))</f>
        <v>0</v>
      </c>
      <c r="AF237" s="113">
        <f>IF(OR(E237=""),"",VLOOKUP(E237,[1]Arbejdstider!$B$4:$AE$78,20,))</f>
        <v>1</v>
      </c>
      <c r="AG237" s="109">
        <f>IF(OR(E237=""),"",VLOOKUP(E237,[1]Arbejdstider!$B$4:$AE$78,21,))</f>
        <v>1</v>
      </c>
      <c r="AH237" s="109">
        <f>IF(OR(E237=""),"",VLOOKUP(E237,[1]Arbejdstider!$B$4:$AE$78,22,))</f>
        <v>0</v>
      </c>
      <c r="AI237" s="109">
        <f>IF(OR(E237=""),"",VLOOKUP(E237,[1]Arbejdstider!$B$4:$AE$78,23,))</f>
        <v>0</v>
      </c>
      <c r="AJ237" s="114">
        <f>IF(OR(E237=""),"",VLOOKUP(E237,[1]Arbejdstider!$B$4:$AE$78,20,))</f>
        <v>1</v>
      </c>
      <c r="AK237" s="110">
        <f>IF(OR(E237=""),"",VLOOKUP(E237,[1]Arbejdstider!$B$4:$AE$78,21,))</f>
        <v>1</v>
      </c>
      <c r="AL237" s="115"/>
      <c r="AM237" s="115"/>
      <c r="AN237" s="115"/>
      <c r="AO237" s="115"/>
      <c r="AP237" s="115"/>
      <c r="AQ237" s="115"/>
      <c r="AR237" s="116"/>
      <c r="AS237" s="117"/>
      <c r="AT237" s="118">
        <f>IF(OR(E237=""),"",VLOOKUP(E237,[1]Arbejdstider!$B$4:$AE$78,24,))</f>
        <v>0</v>
      </c>
      <c r="AU237" s="113">
        <f>IF(OR(E237=""),"",VLOOKUP(E237,[1]Arbejdstider!$B$4:$AE$78,22,))</f>
        <v>0</v>
      </c>
      <c r="AV237" s="113">
        <f>IF(OR(E237=""),"",VLOOKUP(E237,[1]Arbejdstider!$B$4:$AE$78,23,))</f>
        <v>0</v>
      </c>
      <c r="AW237" s="119">
        <f t="shared" si="68"/>
        <v>0</v>
      </c>
      <c r="AX237" s="120">
        <f>IF(OR($F237="",$G237=""),0,((IF($G237-MAX($F237,([1]Arbejdstider!$C$84/24))+($G237&lt;$F237)&lt;0,0,$G237-MAX($F237,([1]Arbejdstider!$C$84/24))+($G237&lt;$F237)))*24)-((IF(($G237-MAX($F237,([1]Arbejdstider!$D$84/24))+($G237&lt;$F237))&lt;0,0,($G237-MAX($F237,([1]Arbejdstider!$D$84/24))+($G237&lt;$F237)))))*24)</f>
        <v>0</v>
      </c>
      <c r="AY237" s="121">
        <f>IF(OR($F237="",$G237=""),0,((IF($G237-MAX($F237,([1]Arbejdstider!$C$85/24))+($G237&lt;$F237)&lt;0,0,$G237-MAX($F237,([1]Arbejdstider!$C$85/24))+($G237&lt;$F237)))*24)-((IF(($G237-MAX($F237,([1]Arbejdstider!$D$85/24))+($G237&lt;$F237))&lt;0,0,($G237-MAX($F237,([1]Arbejdstider!$D$85/24))+($G237&lt;$F237)))))*24)-IF(OR($AR237="",$AS237=""),0,((IF($AS237-MAX($AR237,([1]Arbejdstider!$C$85/24))+($AS237&lt;$AR237)&lt;0,0,$AS237-MAX($AR237,([1]Arbejdstider!$C$85/24))+($AS237&lt;$AR237)))*24)-((IF(($AS237-MAX($AR237,([1]Arbejdstider!$D$85/24))+($AS237&lt;$AR237))&lt;0,0,($AS237-MAX($AR237,([1]Arbejdstider!$D$85/24))+($AS237&lt;$AR237)))))*24)</f>
        <v>0</v>
      </c>
      <c r="AZ237" s="121">
        <f>IFERROR(CEILING(IF(E237="","",IF(OR($F237=0,$G237=0),0,($G237&lt;=$F237)*(1-([1]Arbejdstider!$C$86/24)+([1]Arbejdstider!$D$86/24))*24+(MIN(([1]Arbejdstider!$D$86/24),$G237)-MIN(([1]Arbejdstider!$D$86/24),$F237)+MAX(([1]Arbejdstider!$C$86/24),$G237)-MAX(([1]Arbejdstider!$C$86/24),$F237))*24)-IF(OR($AR237=0,$AS237=0),0,($AS237&lt;=$AR237)*(1-([1]Arbejdstider!$C$86/24)+([1]Arbejdstider!$D$86/24))*24+(MIN(([1]Arbejdstider!$D$86/24),$AS237)-MIN(([1]Arbejdstider!$D$86/24),$AR237)+MAX(([1]Arbejdstider!$C$86/24),$AS237)-MAX(([1]Arbejdstider!$C$86/24),$AR237))*24)+IF(OR($H237=0,$I237=0),0,($I237&lt;=$H237)*(1-([1]Arbejdstider!$C$86/24)+([1]Arbejdstider!$D$86/24))*24+(MIN(([1]Arbejdstider!$D$86/24),$I237)-MIN(([1]Arbejdstider!$D$86/24),$H237)+MAX(([1]Arbejdstider!$C$86/24),$G237)-MAX(([1]Arbejdstider!$C$86/24),$H237))*24)),0.5),"")</f>
        <v>0</v>
      </c>
      <c r="BA237" s="122">
        <f t="shared" si="54"/>
        <v>0</v>
      </c>
      <c r="BB237" s="122">
        <f t="shared" si="55"/>
        <v>0</v>
      </c>
      <c r="BC237" s="122">
        <f t="shared" si="56"/>
        <v>0</v>
      </c>
      <c r="BD237" s="123"/>
      <c r="BE237" s="124"/>
      <c r="BF237" s="122">
        <f t="shared" si="53"/>
        <v>0</v>
      </c>
      <c r="BG237" s="121">
        <f t="shared" si="63"/>
        <v>0</v>
      </c>
      <c r="BH237" s="121">
        <f t="shared" si="57"/>
        <v>0</v>
      </c>
      <c r="BI237" s="121">
        <f t="shared" si="58"/>
        <v>0</v>
      </c>
      <c r="BJ237" s="121">
        <f t="shared" si="59"/>
        <v>0</v>
      </c>
      <c r="BK237" s="121">
        <f t="shared" si="67"/>
        <v>0</v>
      </c>
      <c r="BL237" s="121">
        <f t="shared" si="64"/>
        <v>0</v>
      </c>
      <c r="BM237" s="121">
        <f t="shared" si="60"/>
        <v>0</v>
      </c>
      <c r="BN237" s="121"/>
      <c r="BO237" s="125">
        <f>SUM(AW231:AW237)</f>
        <v>1.03125</v>
      </c>
      <c r="BP237" s="126">
        <f>IF(OR(F237=0,G237=0),0,IF(AND(WEEKDAY(C237,2)=5,G237&lt;F237,G237&gt;(6/24)),(G237-MAX(F237,(6/24))+(F237&gt;G237))*24-7,IF(WEEKDAY(C237,2)=6,(G237-MAX(F237,(6/24))+(F237&gt;G237))*24,IF(WEEKDAY(C237,2)=7,IF(F237&gt;G237,([1]Arbejdstider!H$87-F237)*24,IF(F237&lt;G237,(G237-F237)*24)),0))))</f>
        <v>0</v>
      </c>
      <c r="BQ237" s="126">
        <f>IF(OR(H237=0,I237=0),0,IF(AND(WEEKDAY(C237,2)=5,I237&lt;H237,I237&gt;(6/24)),(I237-MAX(H237,(6/24))+(H237&gt;I237))*24-7,IF(WEEKDAY(C237,2)=6,(I237-MAX(H237,(6/24))+(H237&gt;I237))*24,IF(WEEKDAY(C237,2)=7,IF(H237&gt;I237,([1]Arbejdstider!H$87-H237)*24,IF(H237&lt;I237,(I237-H237)*24)),""))))</f>
        <v>0</v>
      </c>
      <c r="BR237" s="126"/>
      <c r="BS237" s="126"/>
      <c r="BT237" s="127"/>
      <c r="BU237" s="128">
        <f t="shared" si="61"/>
        <v>0</v>
      </c>
      <c r="BV237" s="129" t="str">
        <f t="shared" si="62"/>
        <v>Mandag</v>
      </c>
      <c r="CF237" s="131"/>
      <c r="CG237" s="131"/>
      <c r="CP237" s="132"/>
    </row>
    <row r="238" spans="2:94" s="130" customFormat="1" x14ac:dyDescent="0.2">
      <c r="B238" s="106">
        <f>B231+1</f>
        <v>30</v>
      </c>
      <c r="C238" s="107">
        <f t="shared" si="65"/>
        <v>43669</v>
      </c>
      <c r="D238" s="107" t="str">
        <f t="shared" si="66"/>
        <v>Tirsdag</v>
      </c>
      <c r="E238" s="108" t="s">
        <v>52</v>
      </c>
      <c r="F238" s="109">
        <f>IF(OR(E238=""),"",VLOOKUP(E238,[1]Arbejdstider!$B$4:$AE$78,2,))</f>
        <v>0.29166666666666669</v>
      </c>
      <c r="G238" s="109">
        <f>IF(OR(E238=""),"",VLOOKUP(E238,[1]Arbejdstider!$B$4:$AE$78,3,))</f>
        <v>0.63541666666666663</v>
      </c>
      <c r="H238" s="109">
        <f>IF(OR(E238=""),"",VLOOKUP(E238,[1]Arbejdstider!$B$4:$AE$78,4,))</f>
        <v>0</v>
      </c>
      <c r="I238" s="109">
        <f>IF(OR(E238=""),"",VLOOKUP(E238,[1]Arbejdstider!$B$4:$AE$78,5,))</f>
        <v>0</v>
      </c>
      <c r="J238" s="110">
        <f>IF(OR(E238=""),"",VLOOKUP(E238,[1]Arbejdstider!$B$4:$AE$78,6,))</f>
        <v>0</v>
      </c>
      <c r="K238" s="110">
        <f>IF(OR(E238=""),"",VLOOKUP(E238,[1]Arbejdstider!$B$4:$AE$78,7,))</f>
        <v>0</v>
      </c>
      <c r="L238" s="111">
        <f>IF(OR(E238=""),"",VLOOKUP(E238,[1]Arbejdstider!$B$3:$AE$78,10,))</f>
        <v>0</v>
      </c>
      <c r="M238" s="111">
        <f>IF(OR(E238=""),"",VLOOKUP(E238,[1]Arbejdstider!$B$4:$AE$78,11,))</f>
        <v>0</v>
      </c>
      <c r="N238" s="109">
        <f>IF(OR(E238=""),"",VLOOKUP(E238,[1]Arbejdstider!$B$4:$AE$78,14,))</f>
        <v>0</v>
      </c>
      <c r="O238" s="109">
        <f>IF(OR(E238=""),"",VLOOKUP(E238,[1]Arbejdstider!$B$4:$AE$78,15,))</f>
        <v>0</v>
      </c>
      <c r="P238" s="109">
        <f>IF(OR(E238=""),"",VLOOKUP(E238,[1]Arbejdstider!$B$4:$AE$78,12,))</f>
        <v>0</v>
      </c>
      <c r="Q238" s="109">
        <f>IF(OR(E238=""),"",VLOOKUP(E238,[1]Arbejdstider!$B$4:$AE$78,13,))</f>
        <v>0</v>
      </c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>
        <f>IF(OR(E238=""),"",VLOOKUP(E238,[1]Arbejdstider!$B$4:$AE$78,16,))</f>
        <v>0</v>
      </c>
      <c r="AC238" s="112">
        <f>IF(OR(E238=""),"",VLOOKUP(E238,[1]Arbejdstider!$B$4:$AE$78,17,))</f>
        <v>0</v>
      </c>
      <c r="AD238" s="112">
        <f>IF(OR(E238=""),"",VLOOKUP(E238,[1]Arbejdstider!$B$4:$AE$78,18,))</f>
        <v>0</v>
      </c>
      <c r="AE238" s="112">
        <f>IF(OR(E238=""),"",VLOOKUP(E238,[1]Arbejdstider!$B$4:$AE$78,19,))</f>
        <v>0</v>
      </c>
      <c r="AF238" s="113">
        <f>IF(OR(E238=""),"",VLOOKUP(E238,[1]Arbejdstider!$B$4:$AE$78,20,))</f>
        <v>1</v>
      </c>
      <c r="AG238" s="109">
        <f>IF(OR(E238=""),"",VLOOKUP(E238,[1]Arbejdstider!$B$4:$AE$78,21,))</f>
        <v>0.29166666666666669</v>
      </c>
      <c r="AH238" s="109">
        <f>IF(OR(E238=""),"",VLOOKUP(E238,[1]Arbejdstider!$B$4:$AE$78,22,))</f>
        <v>0.63541666666666663</v>
      </c>
      <c r="AI238" s="109">
        <f>IF(OR(E238=""),"",VLOOKUP(E238,[1]Arbejdstider!$B$4:$AE$78,23,))</f>
        <v>1</v>
      </c>
      <c r="AJ238" s="114">
        <f>IF(OR(E238=""),"",VLOOKUP(E238,[1]Arbejdstider!$B$4:$AE$78,20,))</f>
        <v>1</v>
      </c>
      <c r="AK238" s="110">
        <f>IF(OR(E238=""),"",VLOOKUP(E238,[1]Arbejdstider!$B$4:$AE$78,21,))</f>
        <v>0.29166666666666669</v>
      </c>
      <c r="AL238" s="115"/>
      <c r="AM238" s="115"/>
      <c r="AN238" s="115"/>
      <c r="AO238" s="115"/>
      <c r="AP238" s="115"/>
      <c r="AQ238" s="115"/>
      <c r="AR238" s="116"/>
      <c r="AS238" s="117"/>
      <c r="AT238" s="118">
        <f>IF(OR(E238=""),"",VLOOKUP(E238,[1]Arbejdstider!$B$4:$AE$78,24,))</f>
        <v>0.29166666666666674</v>
      </c>
      <c r="AU238" s="113">
        <f>IF(OR(E238=""),"",VLOOKUP(E238,[1]Arbejdstider!$B$4:$AE$78,22,))</f>
        <v>0.63541666666666663</v>
      </c>
      <c r="AV238" s="113">
        <f>IF(OR(E238=""),"",VLOOKUP(E238,[1]Arbejdstider!$B$4:$AE$78,23,))</f>
        <v>1</v>
      </c>
      <c r="AW238" s="119">
        <f t="shared" si="68"/>
        <v>0.34375</v>
      </c>
      <c r="AX238" s="120">
        <f>IF(OR($F238="",$G238=""),0,((IF($G238-MAX($F238,([1]Arbejdstider!$C$84/24))+($G238&lt;$F238)&lt;0,0,$G238-MAX($F238,([1]Arbejdstider!$C$84/24))+($G238&lt;$F238)))*24)-((IF(($G238-MAX($F238,([1]Arbejdstider!$D$84/24))+($G238&lt;$F238))&lt;0,0,($G238-MAX($F238,([1]Arbejdstider!$D$84/24))+($G238&lt;$F238)))))*24)</f>
        <v>8.2499999999999982</v>
      </c>
      <c r="AY238" s="121">
        <f>IF(OR($F238="",$G238=""),0,((IF($G238-MAX($F238,([1]Arbejdstider!$C$85/24))+($G238&lt;$F238)&lt;0,0,$G238-MAX($F238,([1]Arbejdstider!$C$85/24))+($G238&lt;$F238)))*24)-((IF(($G238-MAX($F238,([1]Arbejdstider!$D$85/24))+($G238&lt;$F238))&lt;0,0,($G238-MAX($F238,([1]Arbejdstider!$D$85/24))+($G238&lt;$F238)))))*24)-IF(OR($AR238="",$AS238=""),0,((IF($AS238-MAX($AR238,([1]Arbejdstider!$C$85/24))+($AS238&lt;$AR238)&lt;0,0,$AS238-MAX($AR238,([1]Arbejdstider!$C$85/24))+($AS238&lt;$AR238)))*24)-((IF(($AS238-MAX($AR238,([1]Arbejdstider!$D$85/24))+($AS238&lt;$AR238))&lt;0,0,($AS238-MAX($AR238,([1]Arbejdstider!$D$85/24))+($AS238&lt;$AR238)))))*24)</f>
        <v>0</v>
      </c>
      <c r="AZ238" s="121">
        <f>IFERROR(CEILING(IF(E238="","",IF(OR($F238=0,$G238=0),0,($G238&lt;=$F238)*(1-([1]Arbejdstider!$C$86/24)+([1]Arbejdstider!$D$86/24))*24+(MIN(([1]Arbejdstider!$D$86/24),$G238)-MIN(([1]Arbejdstider!$D$86/24),$F238)+MAX(([1]Arbejdstider!$C$86/24),$G238)-MAX(([1]Arbejdstider!$C$86/24),$F238))*24)-IF(OR($AR238=0,$AS238=0),0,($AS238&lt;=$AR238)*(1-([1]Arbejdstider!$C$86/24)+([1]Arbejdstider!$D$86/24))*24+(MIN(([1]Arbejdstider!$D$86/24),$AS238)-MIN(([1]Arbejdstider!$D$86/24),$AR238)+MAX(([1]Arbejdstider!$C$86/24),$AS238)-MAX(([1]Arbejdstider!$C$86/24),$AR238))*24)+IF(OR($H238=0,$I238=0),0,($I238&lt;=$H238)*(1-([1]Arbejdstider!$C$86/24)+([1]Arbejdstider!$D$86/24))*24+(MIN(([1]Arbejdstider!$D$86/24),$I238)-MIN(([1]Arbejdstider!$D$86/24),$H238)+MAX(([1]Arbejdstider!$C$86/24),$G238)-MAX(([1]Arbejdstider!$C$86/24),$H238))*24)),0.5),"")</f>
        <v>0</v>
      </c>
      <c r="BA238" s="122">
        <f t="shared" si="54"/>
        <v>0</v>
      </c>
      <c r="BB238" s="122">
        <f t="shared" si="55"/>
        <v>0</v>
      </c>
      <c r="BC238" s="122">
        <f t="shared" si="56"/>
        <v>0</v>
      </c>
      <c r="BD238" s="123"/>
      <c r="BE238" s="124"/>
      <c r="BF238" s="122">
        <f t="shared" si="53"/>
        <v>0</v>
      </c>
      <c r="BG238" s="121">
        <f t="shared" si="63"/>
        <v>0</v>
      </c>
      <c r="BH238" s="121">
        <f t="shared" si="57"/>
        <v>0</v>
      </c>
      <c r="BI238" s="121">
        <f t="shared" si="58"/>
        <v>0</v>
      </c>
      <c r="BJ238" s="121">
        <f t="shared" si="59"/>
        <v>0</v>
      </c>
      <c r="BK238" s="121">
        <f t="shared" si="67"/>
        <v>0</v>
      </c>
      <c r="BL238" s="121">
        <f t="shared" si="64"/>
        <v>0</v>
      </c>
      <c r="BM238" s="121">
        <f t="shared" si="60"/>
        <v>0</v>
      </c>
      <c r="BN238" s="121"/>
      <c r="BO238" s="125"/>
      <c r="BP238" s="126">
        <f>IF(OR(F238=0,G238=0),0,IF(AND(WEEKDAY(C238,2)=5,G238&lt;F238,G238&gt;(6/24)),(G238-MAX(F238,(6/24))+(F238&gt;G238))*24-7,IF(WEEKDAY(C238,2)=6,(G238-MAX(F238,(6/24))+(F238&gt;G238))*24,IF(WEEKDAY(C238,2)=7,IF(F238&gt;G238,([1]Arbejdstider!H$87-F238)*24,IF(F238&lt;G238,(G238-F238)*24)),0))))</f>
        <v>0</v>
      </c>
      <c r="BQ238" s="126">
        <f>IF(OR(H238=0,I238=0),0,IF(AND(WEEKDAY(C238,2)=5,I238&lt;H238,I238&gt;(6/24)),(I238-MAX(H238,(6/24))+(H238&gt;I238))*24-7,IF(WEEKDAY(C238,2)=6,(I238-MAX(H238,(6/24))+(H238&gt;I238))*24,IF(WEEKDAY(C238,2)=7,IF(H238&gt;I238,([1]Arbejdstider!H$87-H238)*24,IF(H238&lt;I238,(I238-H238)*24)),""))))</f>
        <v>0</v>
      </c>
      <c r="BR238" s="126"/>
      <c r="BS238" s="126"/>
      <c r="BT238" s="127"/>
      <c r="BU238" s="128">
        <f t="shared" si="61"/>
        <v>30</v>
      </c>
      <c r="BV238" s="129" t="str">
        <f t="shared" si="62"/>
        <v>Tirsdag</v>
      </c>
      <c r="CF238" s="131"/>
      <c r="CG238" s="131"/>
      <c r="CP238" s="132"/>
    </row>
    <row r="239" spans="2:94" s="130" customFormat="1" x14ac:dyDescent="0.2">
      <c r="B239" s="106"/>
      <c r="C239" s="107">
        <f t="shared" si="65"/>
        <v>43670</v>
      </c>
      <c r="D239" s="107" t="str">
        <f t="shared" si="66"/>
        <v>Onsdag</v>
      </c>
      <c r="E239" s="108" t="s">
        <v>52</v>
      </c>
      <c r="F239" s="109">
        <f>IF(OR(E239=""),"",VLOOKUP(E239,[1]Arbejdstider!$B$4:$AE$78,2,))</f>
        <v>0.29166666666666669</v>
      </c>
      <c r="G239" s="109">
        <f>IF(OR(E239=""),"",VLOOKUP(E239,[1]Arbejdstider!$B$4:$AE$78,3,))</f>
        <v>0.63541666666666663</v>
      </c>
      <c r="H239" s="109">
        <f>IF(OR(E239=""),"",VLOOKUP(E239,[1]Arbejdstider!$B$4:$AE$78,4,))</f>
        <v>0</v>
      </c>
      <c r="I239" s="109">
        <f>IF(OR(E239=""),"",VLOOKUP(E239,[1]Arbejdstider!$B$4:$AE$78,5,))</f>
        <v>0</v>
      </c>
      <c r="J239" s="110">
        <f>IF(OR(E239=""),"",VLOOKUP(E239,[1]Arbejdstider!$B$4:$AE$78,6,))</f>
        <v>0</v>
      </c>
      <c r="K239" s="110">
        <f>IF(OR(E239=""),"",VLOOKUP(E239,[1]Arbejdstider!$B$4:$AE$78,7,))</f>
        <v>0</v>
      </c>
      <c r="L239" s="111">
        <f>IF(OR(E239=""),"",VLOOKUP(E239,[1]Arbejdstider!$B$3:$AE$78,10,))</f>
        <v>0</v>
      </c>
      <c r="M239" s="111">
        <f>IF(OR(E239=""),"",VLOOKUP(E239,[1]Arbejdstider!$B$4:$AE$78,11,))</f>
        <v>0</v>
      </c>
      <c r="N239" s="109">
        <f>IF(OR(E239=""),"",VLOOKUP(E239,[1]Arbejdstider!$B$4:$AE$78,14,))</f>
        <v>0</v>
      </c>
      <c r="O239" s="109">
        <f>IF(OR(E239=""),"",VLOOKUP(E239,[1]Arbejdstider!$B$4:$AE$78,15,))</f>
        <v>0</v>
      </c>
      <c r="P239" s="109">
        <f>IF(OR(E239=""),"",VLOOKUP(E239,[1]Arbejdstider!$B$4:$AE$78,12,))</f>
        <v>0</v>
      </c>
      <c r="Q239" s="109">
        <f>IF(OR(E239=""),"",VLOOKUP(E239,[1]Arbejdstider!$B$4:$AE$78,13,))</f>
        <v>0</v>
      </c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>
        <f>IF(OR(E239=""),"",VLOOKUP(E239,[1]Arbejdstider!$B$4:$AE$78,16,))</f>
        <v>0</v>
      </c>
      <c r="AC239" s="112">
        <f>IF(OR(E239=""),"",VLOOKUP(E239,[1]Arbejdstider!$B$4:$AE$78,17,))</f>
        <v>0</v>
      </c>
      <c r="AD239" s="112">
        <f>IF(OR(E239=""),"",VLOOKUP(E239,[1]Arbejdstider!$B$4:$AE$78,18,))</f>
        <v>0</v>
      </c>
      <c r="AE239" s="112">
        <f>IF(OR(E239=""),"",VLOOKUP(E239,[1]Arbejdstider!$B$4:$AE$78,19,))</f>
        <v>0</v>
      </c>
      <c r="AF239" s="113">
        <f>IF(OR(E239=""),"",VLOOKUP(E239,[1]Arbejdstider!$B$4:$AE$78,20,))</f>
        <v>1</v>
      </c>
      <c r="AG239" s="109">
        <f>IF(OR(E239=""),"",VLOOKUP(E239,[1]Arbejdstider!$B$4:$AE$78,21,))</f>
        <v>0.29166666666666669</v>
      </c>
      <c r="AH239" s="109">
        <f>IF(OR(E239=""),"",VLOOKUP(E239,[1]Arbejdstider!$B$4:$AE$78,22,))</f>
        <v>0.63541666666666663</v>
      </c>
      <c r="AI239" s="109">
        <f>IF(OR(E239=""),"",VLOOKUP(E239,[1]Arbejdstider!$B$4:$AE$78,23,))</f>
        <v>1</v>
      </c>
      <c r="AJ239" s="114">
        <f>IF(OR(E239=""),"",VLOOKUP(E239,[1]Arbejdstider!$B$4:$AE$78,20,))</f>
        <v>1</v>
      </c>
      <c r="AK239" s="110">
        <f>IF(OR(E239=""),"",VLOOKUP(E239,[1]Arbejdstider!$B$4:$AE$78,21,))</f>
        <v>0.29166666666666669</v>
      </c>
      <c r="AL239" s="115"/>
      <c r="AM239" s="115"/>
      <c r="AN239" s="115"/>
      <c r="AO239" s="115"/>
      <c r="AP239" s="115"/>
      <c r="AQ239" s="115"/>
      <c r="AR239" s="116"/>
      <c r="AS239" s="117"/>
      <c r="AT239" s="118">
        <f>IF(OR(E239=""),"",VLOOKUP(E239,[1]Arbejdstider!$B$4:$AE$78,24,))</f>
        <v>0.29166666666666674</v>
      </c>
      <c r="AU239" s="113">
        <f>IF(OR(E239=""),"",VLOOKUP(E239,[1]Arbejdstider!$B$4:$AE$78,22,))</f>
        <v>0.63541666666666663</v>
      </c>
      <c r="AV239" s="113">
        <f>IF(OR(E239=""),"",VLOOKUP(E239,[1]Arbejdstider!$B$4:$AE$78,23,))</f>
        <v>1</v>
      </c>
      <c r="AW239" s="119">
        <f t="shared" si="68"/>
        <v>0.34375</v>
      </c>
      <c r="AX239" s="120">
        <f>IF(OR($F239="",$G239=""),0,((IF($G239-MAX($F239,([1]Arbejdstider!$C$84/24))+($G239&lt;$F239)&lt;0,0,$G239-MAX($F239,([1]Arbejdstider!$C$84/24))+($G239&lt;$F239)))*24)-((IF(($G239-MAX($F239,([1]Arbejdstider!$D$84/24))+($G239&lt;$F239))&lt;0,0,($G239-MAX($F239,([1]Arbejdstider!$D$84/24))+($G239&lt;$F239)))))*24)</f>
        <v>8.2499999999999982</v>
      </c>
      <c r="AY239" s="121">
        <f>IF(OR($F239="",$G239=""),0,((IF($G239-MAX($F239,([1]Arbejdstider!$C$85/24))+($G239&lt;$F239)&lt;0,0,$G239-MAX($F239,([1]Arbejdstider!$C$85/24))+($G239&lt;$F239)))*24)-((IF(($G239-MAX($F239,([1]Arbejdstider!$D$85/24))+($G239&lt;$F239))&lt;0,0,($G239-MAX($F239,([1]Arbejdstider!$D$85/24))+($G239&lt;$F239)))))*24)-IF(OR($AR239="",$AS239=""),0,((IF($AS239-MAX($AR239,([1]Arbejdstider!$C$85/24))+($AS239&lt;$AR239)&lt;0,0,$AS239-MAX($AR239,([1]Arbejdstider!$C$85/24))+($AS239&lt;$AR239)))*24)-((IF(($AS239-MAX($AR239,([1]Arbejdstider!$D$85/24))+($AS239&lt;$AR239))&lt;0,0,($AS239-MAX($AR239,([1]Arbejdstider!$D$85/24))+($AS239&lt;$AR239)))))*24)</f>
        <v>0</v>
      </c>
      <c r="AZ239" s="121">
        <f>IFERROR(CEILING(IF(E239="","",IF(OR($F239=0,$G239=0),0,($G239&lt;=$F239)*(1-([1]Arbejdstider!$C$86/24)+([1]Arbejdstider!$D$86/24))*24+(MIN(([1]Arbejdstider!$D$86/24),$G239)-MIN(([1]Arbejdstider!$D$86/24),$F239)+MAX(([1]Arbejdstider!$C$86/24),$G239)-MAX(([1]Arbejdstider!$C$86/24),$F239))*24)-IF(OR($AR239=0,$AS239=0),0,($AS239&lt;=$AR239)*(1-([1]Arbejdstider!$C$86/24)+([1]Arbejdstider!$D$86/24))*24+(MIN(([1]Arbejdstider!$D$86/24),$AS239)-MIN(([1]Arbejdstider!$D$86/24),$AR239)+MAX(([1]Arbejdstider!$C$86/24),$AS239)-MAX(([1]Arbejdstider!$C$86/24),$AR239))*24)+IF(OR($H239=0,$I239=0),0,($I239&lt;=$H239)*(1-([1]Arbejdstider!$C$86/24)+([1]Arbejdstider!$D$86/24))*24+(MIN(([1]Arbejdstider!$D$86/24),$I239)-MIN(([1]Arbejdstider!$D$86/24),$H239)+MAX(([1]Arbejdstider!$C$86/24),$G239)-MAX(([1]Arbejdstider!$C$86/24),$H239))*24)),0.5),"")</f>
        <v>0</v>
      </c>
      <c r="BA239" s="122">
        <f t="shared" si="54"/>
        <v>0</v>
      </c>
      <c r="BB239" s="122">
        <f t="shared" si="55"/>
        <v>0</v>
      </c>
      <c r="BC239" s="122">
        <f t="shared" si="56"/>
        <v>0</v>
      </c>
      <c r="BD239" s="123"/>
      <c r="BE239" s="124"/>
      <c r="BF239" s="122">
        <f t="shared" si="53"/>
        <v>0</v>
      </c>
      <c r="BG239" s="121">
        <f t="shared" si="63"/>
        <v>0</v>
      </c>
      <c r="BH239" s="121">
        <f t="shared" si="57"/>
        <v>0</v>
      </c>
      <c r="BI239" s="121">
        <f t="shared" si="58"/>
        <v>0</v>
      </c>
      <c r="BJ239" s="121">
        <f t="shared" si="59"/>
        <v>0</v>
      </c>
      <c r="BK239" s="121">
        <f t="shared" si="67"/>
        <v>0</v>
      </c>
      <c r="BL239" s="121">
        <f t="shared" si="64"/>
        <v>0</v>
      </c>
      <c r="BM239" s="121">
        <f t="shared" si="60"/>
        <v>0</v>
      </c>
      <c r="BN239" s="121"/>
      <c r="BO239" s="125"/>
      <c r="BP239" s="126">
        <f>IF(OR(F239=0,G239=0),0,IF(AND(WEEKDAY(C239,2)=5,G239&lt;F239,G239&gt;(6/24)),(G239-MAX(F239,(6/24))+(F239&gt;G239))*24-7,IF(WEEKDAY(C239,2)=6,(G239-MAX(F239,(6/24))+(F239&gt;G239))*24,IF(WEEKDAY(C239,2)=7,IF(F239&gt;G239,([1]Arbejdstider!H$87-F239)*24,IF(F239&lt;G239,(G239-F239)*24)),0))))</f>
        <v>0</v>
      </c>
      <c r="BQ239" s="126">
        <f>IF(OR(H239=0,I239=0),0,IF(AND(WEEKDAY(C239,2)=5,I239&lt;H239,I239&gt;(6/24)),(I239-MAX(H239,(6/24))+(H239&gt;I239))*24-7,IF(WEEKDAY(C239,2)=6,(I239-MAX(H239,(6/24))+(H239&gt;I239))*24,IF(WEEKDAY(C239,2)=7,IF(H239&gt;I239,([1]Arbejdstider!H$87-H239)*24,IF(H239&lt;I239,(I239-H239)*24)),""))))</f>
        <v>0</v>
      </c>
      <c r="BR239" s="126"/>
      <c r="BS239" s="126"/>
      <c r="BT239" s="127"/>
      <c r="BU239" s="128">
        <f t="shared" si="61"/>
        <v>0</v>
      </c>
      <c r="BV239" s="129" t="str">
        <f t="shared" si="62"/>
        <v>Onsdag</v>
      </c>
      <c r="CF239" s="131"/>
      <c r="CG239" s="131"/>
      <c r="CP239" s="132"/>
    </row>
    <row r="240" spans="2:94" s="130" customFormat="1" x14ac:dyDescent="0.2">
      <c r="B240" s="106"/>
      <c r="C240" s="107">
        <f t="shared" si="65"/>
        <v>43671</v>
      </c>
      <c r="D240" s="107" t="str">
        <f t="shared" si="66"/>
        <v>Torsdag</v>
      </c>
      <c r="E240" s="108" t="s">
        <v>69</v>
      </c>
      <c r="F240" s="109">
        <f>IF(OR(E240=""),"",VLOOKUP(E240,[1]Arbejdstider!$B$4:$AE$78,2,))</f>
        <v>0</v>
      </c>
      <c r="G240" s="109">
        <f>IF(OR(E240=""),"",VLOOKUP(E240,[1]Arbejdstider!$B$4:$AE$78,3,))</f>
        <v>0</v>
      </c>
      <c r="H240" s="109">
        <f>IF(OR(E240=""),"",VLOOKUP(E240,[1]Arbejdstider!$B$4:$AE$78,4,))</f>
        <v>0</v>
      </c>
      <c r="I240" s="109">
        <f>IF(OR(E240=""),"",VLOOKUP(E240,[1]Arbejdstider!$B$4:$AE$78,5,))</f>
        <v>0</v>
      </c>
      <c r="J240" s="110">
        <f>IF(OR(E240=""),"",VLOOKUP(E240,[1]Arbejdstider!$B$4:$AE$78,6,))</f>
        <v>0</v>
      </c>
      <c r="K240" s="110">
        <f>IF(OR(E240=""),"",VLOOKUP(E240,[1]Arbejdstider!$B$4:$AE$78,7,))</f>
        <v>0</v>
      </c>
      <c r="L240" s="111">
        <f>IF(OR(E240=""),"",VLOOKUP(E240,[1]Arbejdstider!$B$3:$AE$78,10,))</f>
        <v>0</v>
      </c>
      <c r="M240" s="111">
        <f>IF(OR(E240=""),"",VLOOKUP(E240,[1]Arbejdstider!$B$4:$AE$78,11,))</f>
        <v>0</v>
      </c>
      <c r="N240" s="109">
        <f>IF(OR(E240=""),"",VLOOKUP(E240,[1]Arbejdstider!$B$4:$AE$78,14,))</f>
        <v>0</v>
      </c>
      <c r="O240" s="109">
        <f>IF(OR(E240=""),"",VLOOKUP(E240,[1]Arbejdstider!$B$4:$AE$78,15,))</f>
        <v>0</v>
      </c>
      <c r="P240" s="109">
        <f>IF(OR(E240=""),"",VLOOKUP(E240,[1]Arbejdstider!$B$4:$AE$78,12,))</f>
        <v>0</v>
      </c>
      <c r="Q240" s="109">
        <f>IF(OR(E240=""),"",VLOOKUP(E240,[1]Arbejdstider!$B$4:$AE$78,13,))</f>
        <v>0</v>
      </c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>
        <f>IF(OR(E240=""),"",VLOOKUP(E240,[1]Arbejdstider!$B$4:$AE$78,16,))</f>
        <v>0</v>
      </c>
      <c r="AC240" s="112">
        <f>IF(OR(E240=""),"",VLOOKUP(E240,[1]Arbejdstider!$B$4:$AE$78,17,))</f>
        <v>0</v>
      </c>
      <c r="AD240" s="112">
        <f>IF(OR(E240=""),"",VLOOKUP(E240,[1]Arbejdstider!$B$4:$AE$78,18,))</f>
        <v>0</v>
      </c>
      <c r="AE240" s="112">
        <f>IF(OR(E240=""),"",VLOOKUP(E240,[1]Arbejdstider!$B$4:$AE$78,19,))</f>
        <v>0</v>
      </c>
      <c r="AF240" s="113">
        <f>IF(OR(E240=""),"",VLOOKUP(E240,[1]Arbejdstider!$B$4:$AE$78,20,))</f>
        <v>1</v>
      </c>
      <c r="AG240" s="109">
        <f>IF(OR(E240=""),"",VLOOKUP(E240,[1]Arbejdstider!$B$4:$AE$78,21,))</f>
        <v>1</v>
      </c>
      <c r="AH240" s="109">
        <f>IF(OR(E240=""),"",VLOOKUP(E240,[1]Arbejdstider!$B$4:$AE$78,22,))</f>
        <v>0</v>
      </c>
      <c r="AI240" s="109">
        <f>IF(OR(E240=""),"",VLOOKUP(E240,[1]Arbejdstider!$B$4:$AE$78,23,))</f>
        <v>0</v>
      </c>
      <c r="AJ240" s="114">
        <f>IF(OR(E240=""),"",VLOOKUP(E240,[1]Arbejdstider!$B$4:$AE$78,20,))</f>
        <v>1</v>
      </c>
      <c r="AK240" s="110">
        <f>IF(OR(E240=""),"",VLOOKUP(E240,[1]Arbejdstider!$B$4:$AE$78,21,))</f>
        <v>1</v>
      </c>
      <c r="AL240" s="115"/>
      <c r="AM240" s="115"/>
      <c r="AN240" s="115"/>
      <c r="AO240" s="115"/>
      <c r="AP240" s="115"/>
      <c r="AQ240" s="115"/>
      <c r="AR240" s="116"/>
      <c r="AS240" s="117"/>
      <c r="AT240" s="118">
        <f>IF(OR(E240=""),"",VLOOKUP(E240,[1]Arbejdstider!$B$4:$AE$78,24,))</f>
        <v>0</v>
      </c>
      <c r="AU240" s="113">
        <f>IF(OR(E240=""),"",VLOOKUP(E240,[1]Arbejdstider!$B$4:$AE$78,22,))</f>
        <v>0</v>
      </c>
      <c r="AV240" s="113">
        <f>IF(OR(E240=""),"",VLOOKUP(E240,[1]Arbejdstider!$B$4:$AE$78,23,))</f>
        <v>0</v>
      </c>
      <c r="AW240" s="119">
        <f t="shared" si="68"/>
        <v>0</v>
      </c>
      <c r="AX240" s="120">
        <f>IF(OR($F240="",$G240=""),0,((IF($G240-MAX($F240,([1]Arbejdstider!$C$84/24))+($G240&lt;$F240)&lt;0,0,$G240-MAX($F240,([1]Arbejdstider!$C$84/24))+($G240&lt;$F240)))*24)-((IF(($G240-MAX($F240,([1]Arbejdstider!$D$84/24))+($G240&lt;$F240))&lt;0,0,($G240-MAX($F240,([1]Arbejdstider!$D$84/24))+($G240&lt;$F240)))))*24)</f>
        <v>0</v>
      </c>
      <c r="AY240" s="121">
        <f>IF(OR($F240="",$G240=""),0,((IF($G240-MAX($F240,([1]Arbejdstider!$C$85/24))+($G240&lt;$F240)&lt;0,0,$G240-MAX($F240,([1]Arbejdstider!$C$85/24))+($G240&lt;$F240)))*24)-((IF(($G240-MAX($F240,([1]Arbejdstider!$D$85/24))+($G240&lt;$F240))&lt;0,0,($G240-MAX($F240,([1]Arbejdstider!$D$85/24))+($G240&lt;$F240)))))*24)-IF(OR($AR240="",$AS240=""),0,((IF($AS240-MAX($AR240,([1]Arbejdstider!$C$85/24))+($AS240&lt;$AR240)&lt;0,0,$AS240-MAX($AR240,([1]Arbejdstider!$C$85/24))+($AS240&lt;$AR240)))*24)-((IF(($AS240-MAX($AR240,([1]Arbejdstider!$D$85/24))+($AS240&lt;$AR240))&lt;0,0,($AS240-MAX($AR240,([1]Arbejdstider!$D$85/24))+($AS240&lt;$AR240)))))*24)</f>
        <v>0</v>
      </c>
      <c r="AZ240" s="121">
        <f>IFERROR(CEILING(IF(E240="","",IF(OR($F240=0,$G240=0),0,($G240&lt;=$F240)*(1-([1]Arbejdstider!$C$86/24)+([1]Arbejdstider!$D$86/24))*24+(MIN(([1]Arbejdstider!$D$86/24),$G240)-MIN(([1]Arbejdstider!$D$86/24),$F240)+MAX(([1]Arbejdstider!$C$86/24),$G240)-MAX(([1]Arbejdstider!$C$86/24),$F240))*24)-IF(OR($AR240=0,$AS240=0),0,($AS240&lt;=$AR240)*(1-([1]Arbejdstider!$C$86/24)+([1]Arbejdstider!$D$86/24))*24+(MIN(([1]Arbejdstider!$D$86/24),$AS240)-MIN(([1]Arbejdstider!$D$86/24),$AR240)+MAX(([1]Arbejdstider!$C$86/24),$AS240)-MAX(([1]Arbejdstider!$C$86/24),$AR240))*24)+IF(OR($H240=0,$I240=0),0,($I240&lt;=$H240)*(1-([1]Arbejdstider!$C$86/24)+([1]Arbejdstider!$D$86/24))*24+(MIN(([1]Arbejdstider!$D$86/24),$I240)-MIN(([1]Arbejdstider!$D$86/24),$H240)+MAX(([1]Arbejdstider!$C$86/24),$G240)-MAX(([1]Arbejdstider!$C$86/24),$H240))*24)),0.5),"")</f>
        <v>0</v>
      </c>
      <c r="BA240" s="122">
        <f t="shared" si="54"/>
        <v>0</v>
      </c>
      <c r="BB240" s="122">
        <f t="shared" si="55"/>
        <v>0</v>
      </c>
      <c r="BC240" s="122">
        <f t="shared" si="56"/>
        <v>0</v>
      </c>
      <c r="BD240" s="123"/>
      <c r="BE240" s="124"/>
      <c r="BF240" s="122">
        <f t="shared" si="53"/>
        <v>0</v>
      </c>
      <c r="BG240" s="121">
        <f t="shared" si="63"/>
        <v>0</v>
      </c>
      <c r="BH240" s="121">
        <f t="shared" si="57"/>
        <v>0</v>
      </c>
      <c r="BI240" s="121">
        <f t="shared" si="58"/>
        <v>0</v>
      </c>
      <c r="BJ240" s="121">
        <f t="shared" si="59"/>
        <v>0</v>
      </c>
      <c r="BK240" s="121">
        <f t="shared" si="67"/>
        <v>0</v>
      </c>
      <c r="BL240" s="121">
        <f t="shared" si="64"/>
        <v>0</v>
      </c>
      <c r="BM240" s="121">
        <f t="shared" si="60"/>
        <v>0</v>
      </c>
      <c r="BN240" s="121"/>
      <c r="BO240" s="125"/>
      <c r="BP240" s="126">
        <f>IF(OR(F240=0,G240=0),0,IF(AND(WEEKDAY(C240,2)=5,G240&lt;F240,G240&gt;(6/24)),(G240-MAX(F240,(6/24))+(F240&gt;G240))*24-7,IF(WEEKDAY(C240,2)=6,(G240-MAX(F240,(6/24))+(F240&gt;G240))*24,IF(WEEKDAY(C240,2)=7,IF(F240&gt;G240,([1]Arbejdstider!H$87-F240)*24,IF(F240&lt;G240,(G240-F240)*24)),0))))</f>
        <v>0</v>
      </c>
      <c r="BQ240" s="126">
        <f>IF(OR(H240=0,I240=0),0,IF(AND(WEEKDAY(C240,2)=5,I240&lt;H240,I240&gt;(6/24)),(I240-MAX(H240,(6/24))+(H240&gt;I240))*24-7,IF(WEEKDAY(C240,2)=6,(I240-MAX(H240,(6/24))+(H240&gt;I240))*24,IF(WEEKDAY(C240,2)=7,IF(H240&gt;I240,([1]Arbejdstider!H$87-H240)*24,IF(H240&lt;I240,(I240-H240)*24)),""))))</f>
        <v>0</v>
      </c>
      <c r="BR240" s="126"/>
      <c r="BS240" s="126"/>
      <c r="BT240" s="127"/>
      <c r="BU240" s="128">
        <f t="shared" si="61"/>
        <v>0</v>
      </c>
      <c r="BV240" s="129" t="str">
        <f t="shared" si="62"/>
        <v>Torsdag</v>
      </c>
      <c r="CF240" s="131"/>
      <c r="CG240" s="131"/>
      <c r="CP240" s="132"/>
    </row>
    <row r="241" spans="2:94" s="130" customFormat="1" x14ac:dyDescent="0.2">
      <c r="B241" s="106"/>
      <c r="C241" s="107">
        <f t="shared" si="65"/>
        <v>43672</v>
      </c>
      <c r="D241" s="107" t="str">
        <f t="shared" si="66"/>
        <v>Fredag</v>
      </c>
      <c r="E241" s="108" t="s">
        <v>69</v>
      </c>
      <c r="F241" s="109">
        <f>IF(OR(E241=""),"",VLOOKUP(E241,[1]Arbejdstider!$B$4:$AE$78,2,))</f>
        <v>0</v>
      </c>
      <c r="G241" s="109">
        <f>IF(OR(E241=""),"",VLOOKUP(E241,[1]Arbejdstider!$B$4:$AE$78,3,))</f>
        <v>0</v>
      </c>
      <c r="H241" s="109">
        <f>IF(OR(E241=""),"",VLOOKUP(E241,[1]Arbejdstider!$B$4:$AE$78,4,))</f>
        <v>0</v>
      </c>
      <c r="I241" s="109">
        <f>IF(OR(E241=""),"",VLOOKUP(E241,[1]Arbejdstider!$B$4:$AE$78,5,))</f>
        <v>0</v>
      </c>
      <c r="J241" s="110">
        <f>IF(OR(E241=""),"",VLOOKUP(E241,[1]Arbejdstider!$B$4:$AE$78,6,))</f>
        <v>0</v>
      </c>
      <c r="K241" s="110">
        <f>IF(OR(E241=""),"",VLOOKUP(E241,[1]Arbejdstider!$B$4:$AE$78,7,))</f>
        <v>0</v>
      </c>
      <c r="L241" s="111">
        <f>IF(OR(E241=""),"",VLOOKUP(E241,[1]Arbejdstider!$B$3:$AE$78,10,))</f>
        <v>0</v>
      </c>
      <c r="M241" s="111">
        <f>IF(OR(E241=""),"",VLOOKUP(E241,[1]Arbejdstider!$B$4:$AE$78,11,))</f>
        <v>0</v>
      </c>
      <c r="N241" s="109">
        <f>IF(OR(E241=""),"",VLOOKUP(E241,[1]Arbejdstider!$B$4:$AE$78,14,))</f>
        <v>0</v>
      </c>
      <c r="O241" s="109">
        <f>IF(OR(E241=""),"",VLOOKUP(E241,[1]Arbejdstider!$B$4:$AE$78,15,))</f>
        <v>0</v>
      </c>
      <c r="P241" s="109">
        <f>IF(OR(E241=""),"",VLOOKUP(E241,[1]Arbejdstider!$B$4:$AE$78,12,))</f>
        <v>0</v>
      </c>
      <c r="Q241" s="109">
        <f>IF(OR(E241=""),"",VLOOKUP(E241,[1]Arbejdstider!$B$4:$AE$78,13,))</f>
        <v>0</v>
      </c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>
        <f>IF(OR(E241=""),"",VLOOKUP(E241,[1]Arbejdstider!$B$4:$AE$78,16,))</f>
        <v>0</v>
      </c>
      <c r="AC241" s="112">
        <f>IF(OR(E241=""),"",VLOOKUP(E241,[1]Arbejdstider!$B$4:$AE$78,17,))</f>
        <v>0</v>
      </c>
      <c r="AD241" s="112">
        <f>IF(OR(E241=""),"",VLOOKUP(E241,[1]Arbejdstider!$B$4:$AE$78,18,))</f>
        <v>0</v>
      </c>
      <c r="AE241" s="112">
        <f>IF(OR(E241=""),"",VLOOKUP(E241,[1]Arbejdstider!$B$4:$AE$78,19,))</f>
        <v>0</v>
      </c>
      <c r="AF241" s="113">
        <f>IF(OR(E241=""),"",VLOOKUP(E241,[1]Arbejdstider!$B$4:$AE$78,20,))</f>
        <v>1</v>
      </c>
      <c r="AG241" s="109">
        <f>IF(OR(E241=""),"",VLOOKUP(E241,[1]Arbejdstider!$B$4:$AE$78,21,))</f>
        <v>1</v>
      </c>
      <c r="AH241" s="109">
        <f>IF(OR(E241=""),"",VLOOKUP(E241,[1]Arbejdstider!$B$4:$AE$78,22,))</f>
        <v>0</v>
      </c>
      <c r="AI241" s="109">
        <f>IF(OR(E241=""),"",VLOOKUP(E241,[1]Arbejdstider!$B$4:$AE$78,23,))</f>
        <v>0</v>
      </c>
      <c r="AJ241" s="114">
        <f>IF(OR(E241=""),"",VLOOKUP(E241,[1]Arbejdstider!$B$4:$AE$78,20,))</f>
        <v>1</v>
      </c>
      <c r="AK241" s="110">
        <f>IF(OR(E241=""),"",VLOOKUP(E241,[1]Arbejdstider!$B$4:$AE$78,21,))</f>
        <v>1</v>
      </c>
      <c r="AL241" s="115"/>
      <c r="AM241" s="115"/>
      <c r="AN241" s="115"/>
      <c r="AO241" s="115"/>
      <c r="AP241" s="115"/>
      <c r="AQ241" s="115"/>
      <c r="AR241" s="116"/>
      <c r="AS241" s="117"/>
      <c r="AT241" s="118">
        <f>IF(OR(E241=""),"",VLOOKUP(E241,[1]Arbejdstider!$B$4:$AE$78,24,))</f>
        <v>0</v>
      </c>
      <c r="AU241" s="113">
        <f>IF(OR(E241=""),"",VLOOKUP(E241,[1]Arbejdstider!$B$4:$AE$78,22,))</f>
        <v>0</v>
      </c>
      <c r="AV241" s="113">
        <f>IF(OR(E241=""),"",VLOOKUP(E241,[1]Arbejdstider!$B$4:$AE$78,23,))</f>
        <v>0</v>
      </c>
      <c r="AW241" s="119">
        <f t="shared" si="68"/>
        <v>0</v>
      </c>
      <c r="AX241" s="120">
        <f>IF(OR($F241="",$G241=""),0,((IF($G241-MAX($F241,([1]Arbejdstider!$C$84/24))+($G241&lt;$F241)&lt;0,0,$G241-MAX($F241,([1]Arbejdstider!$C$84/24))+($G241&lt;$F241)))*24)-((IF(($G241-MAX($F241,([1]Arbejdstider!$D$84/24))+($G241&lt;$F241))&lt;0,0,($G241-MAX($F241,([1]Arbejdstider!$D$84/24))+($G241&lt;$F241)))))*24)</f>
        <v>0</v>
      </c>
      <c r="AY241" s="121">
        <f>IF(OR($F241="",$G241=""),0,((IF($G241-MAX($F241,([1]Arbejdstider!$C$85/24))+($G241&lt;$F241)&lt;0,0,$G241-MAX($F241,([1]Arbejdstider!$C$85/24))+($G241&lt;$F241)))*24)-((IF(($G241-MAX($F241,([1]Arbejdstider!$D$85/24))+($G241&lt;$F241))&lt;0,0,($G241-MAX($F241,([1]Arbejdstider!$D$85/24))+($G241&lt;$F241)))))*24)-IF(OR($AR241="",$AS241=""),0,((IF($AS241-MAX($AR241,([1]Arbejdstider!$C$85/24))+($AS241&lt;$AR241)&lt;0,0,$AS241-MAX($AR241,([1]Arbejdstider!$C$85/24))+($AS241&lt;$AR241)))*24)-((IF(($AS241-MAX($AR241,([1]Arbejdstider!$D$85/24))+($AS241&lt;$AR241))&lt;0,0,($AS241-MAX($AR241,([1]Arbejdstider!$D$85/24))+($AS241&lt;$AR241)))))*24)</f>
        <v>0</v>
      </c>
      <c r="AZ241" s="121">
        <f>IFERROR(CEILING(IF(E241="","",IF(OR($F241=0,$G241=0),0,($G241&lt;=$F241)*(1-([1]Arbejdstider!$C$86/24)+([1]Arbejdstider!$D$86/24))*24+(MIN(([1]Arbejdstider!$D$86/24),$G241)-MIN(([1]Arbejdstider!$D$86/24),$F241)+MAX(([1]Arbejdstider!$C$86/24),$G241)-MAX(([1]Arbejdstider!$C$86/24),$F241))*24)-IF(OR($AR241=0,$AS241=0),0,($AS241&lt;=$AR241)*(1-([1]Arbejdstider!$C$86/24)+([1]Arbejdstider!$D$86/24))*24+(MIN(([1]Arbejdstider!$D$86/24),$AS241)-MIN(([1]Arbejdstider!$D$86/24),$AR241)+MAX(([1]Arbejdstider!$C$86/24),$AS241)-MAX(([1]Arbejdstider!$C$86/24),$AR241))*24)+IF(OR($H241=0,$I241=0),0,($I241&lt;=$H241)*(1-([1]Arbejdstider!$C$86/24)+([1]Arbejdstider!$D$86/24))*24+(MIN(([1]Arbejdstider!$D$86/24),$I241)-MIN(([1]Arbejdstider!$D$86/24),$H241)+MAX(([1]Arbejdstider!$C$86/24),$G241)-MAX(([1]Arbejdstider!$C$86/24),$H241))*24)),0.5),"")</f>
        <v>0</v>
      </c>
      <c r="BA241" s="122">
        <f t="shared" si="54"/>
        <v>0</v>
      </c>
      <c r="BB241" s="122">
        <f t="shared" si="55"/>
        <v>0</v>
      </c>
      <c r="BC241" s="122">
        <f t="shared" si="56"/>
        <v>0</v>
      </c>
      <c r="BD241" s="123"/>
      <c r="BE241" s="124"/>
      <c r="BF241" s="122">
        <f t="shared" si="53"/>
        <v>0</v>
      </c>
      <c r="BG241" s="121">
        <f t="shared" si="63"/>
        <v>0</v>
      </c>
      <c r="BH241" s="121">
        <f t="shared" si="57"/>
        <v>0</v>
      </c>
      <c r="BI241" s="121">
        <f t="shared" si="58"/>
        <v>0</v>
      </c>
      <c r="BJ241" s="121">
        <f t="shared" si="59"/>
        <v>0</v>
      </c>
      <c r="BK241" s="121">
        <f t="shared" si="67"/>
        <v>0</v>
      </c>
      <c r="BL241" s="121">
        <f t="shared" si="64"/>
        <v>0</v>
      </c>
      <c r="BM241" s="121">
        <f t="shared" si="60"/>
        <v>0</v>
      </c>
      <c r="BN241" s="121"/>
      <c r="BO241" s="125"/>
      <c r="BP241" s="126">
        <f>IF(OR(F241=0,G241=0),0,IF(AND(WEEKDAY(C241,2)=5,G241&lt;F241,G241&gt;(6/24)),(G241-MAX(F241,(6/24))+(F241&gt;G241))*24-7,IF(WEEKDAY(C241,2)=6,(G241-MAX(F241,(6/24))+(F241&gt;G241))*24,IF(WEEKDAY(C241,2)=7,IF(F241&gt;G241,([1]Arbejdstider!H$87-F241)*24,IF(F241&lt;G241,(G241-F241)*24)),0))))</f>
        <v>0</v>
      </c>
      <c r="BQ241" s="126">
        <f>IF(OR(H241=0,I241=0),0,IF(AND(WEEKDAY(C241,2)=5,I241&lt;H241,I241&gt;(6/24)),(I241-MAX(H241,(6/24))+(H241&gt;I241))*24-7,IF(WEEKDAY(C241,2)=6,(I241-MAX(H241,(6/24))+(H241&gt;I241))*24,IF(WEEKDAY(C241,2)=7,IF(H241&gt;I241,([1]Arbejdstider!H$87-H241)*24,IF(H241&lt;I241,(I241-H241)*24)),""))))</f>
        <v>0</v>
      </c>
      <c r="BR241" s="126"/>
      <c r="BS241" s="126"/>
      <c r="BT241" s="127"/>
      <c r="BU241" s="128">
        <f t="shared" si="61"/>
        <v>0</v>
      </c>
      <c r="BV241" s="129" t="str">
        <f t="shared" si="62"/>
        <v>Fredag</v>
      </c>
      <c r="CF241" s="131"/>
      <c r="CG241" s="131"/>
      <c r="CP241" s="132"/>
    </row>
    <row r="242" spans="2:94" s="130" customFormat="1" x14ac:dyDescent="0.2">
      <c r="B242" s="106"/>
      <c r="C242" s="107">
        <f t="shared" si="65"/>
        <v>43673</v>
      </c>
      <c r="D242" s="107" t="str">
        <f t="shared" si="66"/>
        <v>Lørdag</v>
      </c>
      <c r="E242" s="108" t="s">
        <v>50</v>
      </c>
      <c r="F242" s="109">
        <f>IF(OR(E242=""),"",VLOOKUP(E242,[1]Arbejdstider!$B$4:$AE$78,2,))</f>
        <v>0.29166666666666669</v>
      </c>
      <c r="G242" s="109">
        <f>IF(OR(E242=""),"",VLOOKUP(E242,[1]Arbejdstider!$B$4:$AE$78,3,))</f>
        <v>0.625</v>
      </c>
      <c r="H242" s="109">
        <f>IF(OR(E242=""),"",VLOOKUP(E242,[1]Arbejdstider!$B$4:$AE$78,4,))</f>
        <v>0.95833333333333337</v>
      </c>
      <c r="I242" s="109">
        <f>IF(OR(E242=""),"",VLOOKUP(E242,[1]Arbejdstider!$B$4:$AE$78,5,))</f>
        <v>0.30208333333333331</v>
      </c>
      <c r="J242" s="110">
        <f>IF(OR(E242=""),"",VLOOKUP(E242,[1]Arbejdstider!$B$4:$AE$78,6,))</f>
        <v>0</v>
      </c>
      <c r="K242" s="110">
        <f>IF(OR(E242=""),"",VLOOKUP(E242,[1]Arbejdstider!$B$4:$AE$78,7,))</f>
        <v>0</v>
      </c>
      <c r="L242" s="111">
        <f>IF(OR(E242=""),"",VLOOKUP(E242,[1]Arbejdstider!$B$3:$AE$78,10,))</f>
        <v>0</v>
      </c>
      <c r="M242" s="111">
        <f>IF(OR(E242=""),"",VLOOKUP(E242,[1]Arbejdstider!$B$4:$AE$78,11,))</f>
        <v>0</v>
      </c>
      <c r="N242" s="109">
        <f>IF(OR(E242=""),"",VLOOKUP(E242,[1]Arbejdstider!$B$4:$AE$78,14,))</f>
        <v>0</v>
      </c>
      <c r="O242" s="109">
        <f>IF(OR(E242=""),"",VLOOKUP(E242,[1]Arbejdstider!$B$4:$AE$78,15,))</f>
        <v>0</v>
      </c>
      <c r="P242" s="109">
        <f>IF(OR(E242=""),"",VLOOKUP(E242,[1]Arbejdstider!$B$4:$AE$78,12,))</f>
        <v>0</v>
      </c>
      <c r="Q242" s="109">
        <f>IF(OR(E242=""),"",VLOOKUP(E242,[1]Arbejdstider!$B$4:$AE$78,13,))</f>
        <v>0</v>
      </c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>
        <f>IF(OR(E242=""),"",VLOOKUP(E242,[1]Arbejdstider!$B$4:$AE$78,16,))</f>
        <v>0</v>
      </c>
      <c r="AC242" s="112">
        <f>IF(OR(E242=""),"",VLOOKUP(E242,[1]Arbejdstider!$B$4:$AE$78,17,))</f>
        <v>0</v>
      </c>
      <c r="AD242" s="112">
        <f>IF(OR(E242=""),"",VLOOKUP(E242,[1]Arbejdstider!$B$4:$AE$78,18,))</f>
        <v>0</v>
      </c>
      <c r="AE242" s="112">
        <f>IF(OR(E242=""),"",VLOOKUP(E242,[1]Arbejdstider!$B$4:$AE$78,19,))</f>
        <v>0</v>
      </c>
      <c r="AF242" s="113">
        <f>IF(OR(E242=""),"",VLOOKUP(E242,[1]Arbejdstider!$B$4:$AE$78,20,))</f>
        <v>1</v>
      </c>
      <c r="AG242" s="109">
        <f>IF(OR(E242=""),"",VLOOKUP(E242,[1]Arbejdstider!$B$4:$AE$78,21,))</f>
        <v>0.29166666666666669</v>
      </c>
      <c r="AH242" s="109">
        <f>IF(OR(E242=""),"",VLOOKUP(E242,[1]Arbejdstider!$B$4:$AE$78,22,))</f>
        <v>0.625</v>
      </c>
      <c r="AI242" s="109">
        <f>IF(OR(E242=""),"",VLOOKUP(E242,[1]Arbejdstider!$B$4:$AE$78,23,))</f>
        <v>0.95833333333333337</v>
      </c>
      <c r="AJ242" s="114">
        <f>IF(OR(E242=""),"",VLOOKUP(E242,[1]Arbejdstider!$B$4:$AE$78,20,))</f>
        <v>1</v>
      </c>
      <c r="AK242" s="110">
        <f>IF(OR(E242=""),"",VLOOKUP(E242,[1]Arbejdstider!$B$4:$AE$78,21,))</f>
        <v>0.29166666666666669</v>
      </c>
      <c r="AL242" s="115"/>
      <c r="AM242" s="115"/>
      <c r="AN242" s="115"/>
      <c r="AO242" s="115"/>
      <c r="AP242" s="115"/>
      <c r="AQ242" s="115"/>
      <c r="AR242" s="116"/>
      <c r="AS242" s="117"/>
      <c r="AT242" s="118">
        <f>IF(OR(E242=""),"",VLOOKUP(E242,[1]Arbejdstider!$B$4:$AE$78,24,))</f>
        <v>0.29166666666666674</v>
      </c>
      <c r="AU242" s="113">
        <f>IF(OR(E242=""),"",VLOOKUP(E242,[1]Arbejdstider!$B$4:$AE$78,22,))</f>
        <v>0.625</v>
      </c>
      <c r="AV242" s="113">
        <f>IF(OR(E242=""),"",VLOOKUP(E242,[1]Arbejdstider!$B$4:$AE$78,23,))</f>
        <v>0.95833333333333337</v>
      </c>
      <c r="AW242" s="119">
        <f t="shared" si="68"/>
        <v>0.67708333333333337</v>
      </c>
      <c r="AX242" s="120">
        <f>IF(OR($F242="",$G242=""),0,((IF($G242-MAX($F242,([1]Arbejdstider!$C$84/24))+($G242&lt;$F242)&lt;0,0,$G242-MAX($F242,([1]Arbejdstider!$C$84/24))+($G242&lt;$F242)))*24)-((IF(($G242-MAX($F242,([1]Arbejdstider!$D$84/24))+($G242&lt;$F242))&lt;0,0,($G242-MAX($F242,([1]Arbejdstider!$D$84/24))+($G242&lt;$F242)))))*24)</f>
        <v>8</v>
      </c>
      <c r="AY242" s="121">
        <f>IF(OR($F242="",$G242=""),0,((IF($G242-MAX($F242,([1]Arbejdstider!$C$85/24))+($G242&lt;$F242)&lt;0,0,$G242-MAX($F242,([1]Arbejdstider!$C$85/24))+($G242&lt;$F242)))*24)-((IF(($G242-MAX($F242,([1]Arbejdstider!$D$85/24))+($G242&lt;$F242))&lt;0,0,($G242-MAX($F242,([1]Arbejdstider!$D$85/24))+($G242&lt;$F242)))))*24)-IF(OR($AR242="",$AS242=""),0,((IF($AS242-MAX($AR242,([1]Arbejdstider!$C$85/24))+($AS242&lt;$AR242)&lt;0,0,$AS242-MAX($AR242,([1]Arbejdstider!$C$85/24))+($AS242&lt;$AR242)))*24)-((IF(($AS242-MAX($AR242,([1]Arbejdstider!$D$85/24))+($AS242&lt;$AR242))&lt;0,0,($AS242-MAX($AR242,([1]Arbejdstider!$D$85/24))+($AS242&lt;$AR242)))))*24)</f>
        <v>0</v>
      </c>
      <c r="AZ242" s="121">
        <f>IFERROR(CEILING(IF(E242="","",IF(OR($F242=0,$G242=0),0,($G242&lt;=$F242)*(1-([1]Arbejdstider!$C$86/24)+([1]Arbejdstider!$D$86/24))*24+(MIN(([1]Arbejdstider!$D$86/24),$G242)-MIN(([1]Arbejdstider!$D$86/24),$F242)+MAX(([1]Arbejdstider!$C$86/24),$G242)-MAX(([1]Arbejdstider!$C$86/24),$F242))*24)-IF(OR($AR242=0,$AS242=0),0,($AS242&lt;=$AR242)*(1-([1]Arbejdstider!$C$86/24)+([1]Arbejdstider!$D$86/24))*24+(MIN(([1]Arbejdstider!$D$86/24),$AS242)-MIN(([1]Arbejdstider!$D$86/24),$AR242)+MAX(([1]Arbejdstider!$C$86/24),$AS242)-MAX(([1]Arbejdstider!$C$86/24),$AR242))*24)+IF(OR($H242=0,$I242=0),0,($I242&lt;=$H242)*(1-([1]Arbejdstider!$C$86/24)+([1]Arbejdstider!$D$86/24))*24+(MIN(([1]Arbejdstider!$D$86/24),$I242)-MIN(([1]Arbejdstider!$D$86/24),$H242)+MAX(([1]Arbejdstider!$C$86/24),$G242)-MAX(([1]Arbejdstider!$C$86/24),$H242))*24)),0.5),"")</f>
        <v>7</v>
      </c>
      <c r="BA242" s="122">
        <f t="shared" si="54"/>
        <v>0</v>
      </c>
      <c r="BB242" s="122">
        <f t="shared" si="55"/>
        <v>0</v>
      </c>
      <c r="BC242" s="122">
        <f t="shared" si="56"/>
        <v>0</v>
      </c>
      <c r="BD242" s="123"/>
      <c r="BE242" s="124"/>
      <c r="BF242" s="122">
        <f t="shared" si="53"/>
        <v>0</v>
      </c>
      <c r="BG242" s="121">
        <f t="shared" si="63"/>
        <v>16.5</v>
      </c>
      <c r="BH242" s="121">
        <f t="shared" si="57"/>
        <v>0</v>
      </c>
      <c r="BI242" s="121">
        <f t="shared" si="58"/>
        <v>0</v>
      </c>
      <c r="BJ242" s="121">
        <f t="shared" si="59"/>
        <v>0</v>
      </c>
      <c r="BK242" s="121">
        <f t="shared" si="67"/>
        <v>0</v>
      </c>
      <c r="BL242" s="121">
        <f t="shared" si="64"/>
        <v>0</v>
      </c>
      <c r="BM242" s="121">
        <f t="shared" si="60"/>
        <v>0</v>
      </c>
      <c r="BN242" s="121"/>
      <c r="BO242" s="125"/>
      <c r="BP242" s="126">
        <f>IF(OR(F242=0,G242=0),0,IF(AND(WEEKDAY(C242,2)=5,G242&lt;F242,G242&gt;(6/24)),(G242-MAX(F242,(6/24))+(F242&gt;G242))*24-7,IF(WEEKDAY(C242,2)=6,(G242-MAX(F242,(6/24))+(F242&gt;G242))*24,IF(WEEKDAY(C242,2)=7,IF(F242&gt;G242,([1]Arbejdstider!H$87-F242)*24,IF(F242&lt;G242,(G242-F242)*24)),0))))</f>
        <v>8</v>
      </c>
      <c r="BQ242" s="126">
        <f>IF(OR(H242=0,I242=0),0,IF(AND(WEEKDAY(C242,2)=5,I242&lt;H242,I242&gt;(6/24)),(I242-MAX(H242,(6/24))+(H242&gt;I242))*24-7,IF(WEEKDAY(C242,2)=6,(I242-MAX(H242,(6/24))+(H242&gt;I242))*24,IF(WEEKDAY(C242,2)=7,IF(H242&gt;I242,([1]Arbejdstider!H$87-H242)*24,IF(H242&lt;I242,(I242-H242)*24)),""))))</f>
        <v>8.25</v>
      </c>
      <c r="BR242" s="126"/>
      <c r="BS242" s="126"/>
      <c r="BT242" s="127"/>
      <c r="BU242" s="128">
        <f t="shared" si="61"/>
        <v>0</v>
      </c>
      <c r="BV242" s="129" t="str">
        <f t="shared" si="62"/>
        <v>Lørdag</v>
      </c>
      <c r="CF242" s="131"/>
      <c r="CG242" s="131"/>
      <c r="CP242" s="132"/>
    </row>
    <row r="243" spans="2:94" s="130" customFormat="1" x14ac:dyDescent="0.2">
      <c r="B243" s="106"/>
      <c r="C243" s="107">
        <f t="shared" si="65"/>
        <v>43674</v>
      </c>
      <c r="D243" s="107" t="str">
        <f t="shared" si="66"/>
        <v>Søndag</v>
      </c>
      <c r="E243" s="108" t="s">
        <v>48</v>
      </c>
      <c r="F243" s="109">
        <f>IF(OR(E243=""),"",VLOOKUP(E243,[1]Arbejdstider!$B$4:$AE$78,2,))</f>
        <v>0</v>
      </c>
      <c r="G243" s="109">
        <f>IF(OR(E243=""),"",VLOOKUP(E243,[1]Arbejdstider!$B$4:$AE$78,3,))</f>
        <v>0</v>
      </c>
      <c r="H243" s="109">
        <f>IF(OR(E243=""),"",VLOOKUP(E243,[1]Arbejdstider!$B$4:$AE$78,4,))</f>
        <v>0.95833333333333337</v>
      </c>
      <c r="I243" s="109">
        <f>IF(OR(E243=""),"",VLOOKUP(E243,[1]Arbejdstider!$B$4:$AE$78,5,))</f>
        <v>0.30208333333333331</v>
      </c>
      <c r="J243" s="110">
        <f>IF(OR(E243=""),"",VLOOKUP(E243,[1]Arbejdstider!$B$4:$AE$78,6,))</f>
        <v>0</v>
      </c>
      <c r="K243" s="110">
        <f>IF(OR(E243=""),"",VLOOKUP(E243,[1]Arbejdstider!$B$4:$AE$78,7,))</f>
        <v>0</v>
      </c>
      <c r="L243" s="111">
        <f>IF(OR(E243=""),"",VLOOKUP(E243,[1]Arbejdstider!$B$3:$AE$78,10,))</f>
        <v>0</v>
      </c>
      <c r="M243" s="111">
        <f>IF(OR(E243=""),"",VLOOKUP(E243,[1]Arbejdstider!$B$4:$AE$78,11,))</f>
        <v>0</v>
      </c>
      <c r="N243" s="109">
        <f>IF(OR(E243=""),"",VLOOKUP(E243,[1]Arbejdstider!$B$4:$AE$78,14,))</f>
        <v>0</v>
      </c>
      <c r="O243" s="109">
        <f>IF(OR(E243=""),"",VLOOKUP(E243,[1]Arbejdstider!$B$4:$AE$78,15,))</f>
        <v>0</v>
      </c>
      <c r="P243" s="109">
        <f>IF(OR(E243=""),"",VLOOKUP(E243,[1]Arbejdstider!$B$4:$AE$78,12,))</f>
        <v>0</v>
      </c>
      <c r="Q243" s="109">
        <f>IF(OR(E243=""),"",VLOOKUP(E243,[1]Arbejdstider!$B$4:$AE$78,13,))</f>
        <v>0</v>
      </c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>
        <f>IF(OR(E243=""),"",VLOOKUP(E243,[1]Arbejdstider!$B$4:$AE$78,16,))</f>
        <v>0</v>
      </c>
      <c r="AC243" s="112">
        <f>IF(OR(E243=""),"",VLOOKUP(E243,[1]Arbejdstider!$B$4:$AE$78,17,))</f>
        <v>0</v>
      </c>
      <c r="AD243" s="112">
        <f>IF(OR(E243=""),"",VLOOKUP(E243,[1]Arbejdstider!$B$4:$AE$78,18,))</f>
        <v>0</v>
      </c>
      <c r="AE243" s="112">
        <f>IF(OR(E243=""),"",VLOOKUP(E243,[1]Arbejdstider!$B$4:$AE$78,19,))</f>
        <v>0</v>
      </c>
      <c r="AF243" s="113">
        <f>IF(OR(E243=""),"",VLOOKUP(E243,[1]Arbejdstider!$B$4:$AE$78,20,))</f>
        <v>1</v>
      </c>
      <c r="AG243" s="109">
        <f>IF(OR(E243=""),"",VLOOKUP(E243,[1]Arbejdstider!$B$4:$AE$78,21,))</f>
        <v>0.95833333333333337</v>
      </c>
      <c r="AH243" s="109">
        <f>IF(OR(E243=""),"",VLOOKUP(E243,[1]Arbejdstider!$B$4:$AE$78,22,))</f>
        <v>0</v>
      </c>
      <c r="AI243" s="109">
        <f>IF(OR(E243=""),"",VLOOKUP(E243,[1]Arbejdstider!$B$4:$AE$78,23,))</f>
        <v>0</v>
      </c>
      <c r="AJ243" s="114">
        <f>IF(OR(E243=""),"",VLOOKUP(E243,[1]Arbejdstider!$B$4:$AE$78,20,))</f>
        <v>1</v>
      </c>
      <c r="AK243" s="110">
        <f>IF(OR(E243=""),"",VLOOKUP(E243,[1]Arbejdstider!$B$4:$AE$78,21,))</f>
        <v>0.95833333333333337</v>
      </c>
      <c r="AL243" s="115"/>
      <c r="AM243" s="115"/>
      <c r="AN243" s="115"/>
      <c r="AO243" s="115"/>
      <c r="AP243" s="115"/>
      <c r="AQ243" s="115"/>
      <c r="AR243" s="116"/>
      <c r="AS243" s="117"/>
      <c r="AT243" s="118">
        <f>IF(OR(E243=""),"",VLOOKUP(E243,[1]Arbejdstider!$B$4:$AE$78,24,))</f>
        <v>0.95833333333333337</v>
      </c>
      <c r="AU243" s="113">
        <f>IF(OR(E243=""),"",VLOOKUP(E243,[1]Arbejdstider!$B$4:$AE$78,22,))</f>
        <v>0</v>
      </c>
      <c r="AV243" s="113">
        <f>IF(OR(E243=""),"",VLOOKUP(E243,[1]Arbejdstider!$B$4:$AE$78,23,))</f>
        <v>0</v>
      </c>
      <c r="AW243" s="119">
        <f t="shared" si="68"/>
        <v>0.34375</v>
      </c>
      <c r="AX243" s="120">
        <f>IF(OR($F243="",$G243=""),0,((IF($G243-MAX($F243,([1]Arbejdstider!$C$84/24))+($G243&lt;$F243)&lt;0,0,$G243-MAX($F243,([1]Arbejdstider!$C$84/24))+($G243&lt;$F243)))*24)-((IF(($G243-MAX($F243,([1]Arbejdstider!$D$84/24))+($G243&lt;$F243))&lt;0,0,($G243-MAX($F243,([1]Arbejdstider!$D$84/24))+($G243&lt;$F243)))))*24)</f>
        <v>0</v>
      </c>
      <c r="AY243" s="121">
        <f>IF(OR($F243="",$G243=""),0,((IF($G243-MAX($F243,([1]Arbejdstider!$C$85/24))+($G243&lt;$F243)&lt;0,0,$G243-MAX($F243,([1]Arbejdstider!$C$85/24))+($G243&lt;$F243)))*24)-((IF(($G243-MAX($F243,([1]Arbejdstider!$D$85/24))+($G243&lt;$F243))&lt;0,0,($G243-MAX($F243,([1]Arbejdstider!$D$85/24))+($G243&lt;$F243)))))*24)-IF(OR($AR243="",$AS243=""),0,((IF($AS243-MAX($AR243,([1]Arbejdstider!$C$85/24))+($AS243&lt;$AR243)&lt;0,0,$AS243-MAX($AR243,([1]Arbejdstider!$C$85/24))+($AS243&lt;$AR243)))*24)-((IF(($AS243-MAX($AR243,([1]Arbejdstider!$D$85/24))+($AS243&lt;$AR243))&lt;0,0,($AS243-MAX($AR243,([1]Arbejdstider!$D$85/24))+($AS243&lt;$AR243)))))*24)</f>
        <v>0</v>
      </c>
      <c r="AZ243" s="121">
        <f>IFERROR(CEILING(IF(E243="","",IF(OR($F243=0,$G243=0),0,($G243&lt;=$F243)*(1-([1]Arbejdstider!$C$86/24)+([1]Arbejdstider!$D$86/24))*24+(MIN(([1]Arbejdstider!$D$86/24),$G243)-MIN(([1]Arbejdstider!$D$86/24),$F243)+MAX(([1]Arbejdstider!$C$86/24),$G243)-MAX(([1]Arbejdstider!$C$86/24),$F243))*24)-IF(OR($AR243=0,$AS243=0),0,($AS243&lt;=$AR243)*(1-([1]Arbejdstider!$C$86/24)+([1]Arbejdstider!$D$86/24))*24+(MIN(([1]Arbejdstider!$D$86/24),$AS243)-MIN(([1]Arbejdstider!$D$86/24),$AR243)+MAX(([1]Arbejdstider!$C$86/24),$AS243)-MAX(([1]Arbejdstider!$C$86/24),$AR243))*24)+IF(OR($H243=0,$I243=0),0,($I243&lt;=$H243)*(1-([1]Arbejdstider!$C$86/24)+([1]Arbejdstider!$D$86/24))*24+(MIN(([1]Arbejdstider!$D$86/24),$I243)-MIN(([1]Arbejdstider!$D$86/24),$H243)+MAX(([1]Arbejdstider!$C$86/24),$G243)-MAX(([1]Arbejdstider!$C$86/24),$H243))*24)),0.5),"")</f>
        <v>7</v>
      </c>
      <c r="BA243" s="122">
        <f t="shared" si="54"/>
        <v>0</v>
      </c>
      <c r="BB243" s="122">
        <f t="shared" si="55"/>
        <v>0</v>
      </c>
      <c r="BC243" s="122">
        <f t="shared" si="56"/>
        <v>0</v>
      </c>
      <c r="BD243" s="123"/>
      <c r="BE243" s="124"/>
      <c r="BF243" s="122">
        <f t="shared" si="53"/>
        <v>0</v>
      </c>
      <c r="BG243" s="121">
        <f t="shared" si="63"/>
        <v>1</v>
      </c>
      <c r="BH243" s="121">
        <f t="shared" si="57"/>
        <v>0</v>
      </c>
      <c r="BI243" s="121">
        <f t="shared" si="58"/>
        <v>0</v>
      </c>
      <c r="BJ243" s="121">
        <f t="shared" si="59"/>
        <v>0</v>
      </c>
      <c r="BK243" s="121">
        <f t="shared" si="67"/>
        <v>0</v>
      </c>
      <c r="BL243" s="121">
        <f t="shared" si="64"/>
        <v>0</v>
      </c>
      <c r="BM243" s="121">
        <f t="shared" si="60"/>
        <v>0</v>
      </c>
      <c r="BN243" s="121"/>
      <c r="BO243" s="125"/>
      <c r="BP243" s="126">
        <f>IF(OR(F243=0,G243=0),0,IF(AND(WEEKDAY(C243,2)=5,G243&lt;F243,G243&gt;(6/24)),(G243-MAX(F243,(6/24))+(F243&gt;G243))*24-7,IF(WEEKDAY(C243,2)=6,(G243-MAX(F243,(6/24))+(F243&gt;G243))*24,IF(WEEKDAY(C243,2)=7,IF(F243&gt;G243,([1]Arbejdstider!H$87-F243)*24,IF(F243&lt;G243,(G243-F243)*24)),0))))</f>
        <v>0</v>
      </c>
      <c r="BQ243" s="126">
        <f>IF(OR(H243=0,I243=0),0,IF(AND(WEEKDAY(C243,2)=5,I243&lt;H243,I243&gt;(6/24)),(I243-MAX(H243,(6/24))+(H243&gt;I243))*24-7,IF(WEEKDAY(C243,2)=6,(I243-MAX(H243,(6/24))+(H243&gt;I243))*24,IF(WEEKDAY(C243,2)=7,IF(H243&gt;I243,([1]Arbejdstider!H$87-H243)*24,IF(H243&lt;I243,(I243-H243)*24)),""))))</f>
        <v>0.99999999999999911</v>
      </c>
      <c r="BR243" s="126"/>
      <c r="BS243" s="126"/>
      <c r="BT243" s="127"/>
      <c r="BU243" s="128">
        <f t="shared" si="61"/>
        <v>0</v>
      </c>
      <c r="BV243" s="129" t="str">
        <f t="shared" si="62"/>
        <v>Søndag</v>
      </c>
      <c r="CF243" s="131"/>
      <c r="CG243" s="131"/>
      <c r="CP243" s="132"/>
    </row>
    <row r="244" spans="2:94" s="130" customFormat="1" x14ac:dyDescent="0.2">
      <c r="B244" s="106"/>
      <c r="C244" s="107">
        <f t="shared" si="65"/>
        <v>43675</v>
      </c>
      <c r="D244" s="107" t="str">
        <f t="shared" si="66"/>
        <v>Mandag</v>
      </c>
      <c r="E244" s="108" t="s">
        <v>48</v>
      </c>
      <c r="F244" s="109">
        <f>IF(OR(E244=""),"",VLOOKUP(E244,[1]Arbejdstider!$B$4:$AE$78,2,))</f>
        <v>0</v>
      </c>
      <c r="G244" s="109">
        <f>IF(OR(E244=""),"",VLOOKUP(E244,[1]Arbejdstider!$B$4:$AE$78,3,))</f>
        <v>0</v>
      </c>
      <c r="H244" s="109">
        <f>IF(OR(E244=""),"",VLOOKUP(E244,[1]Arbejdstider!$B$4:$AE$78,4,))</f>
        <v>0.95833333333333337</v>
      </c>
      <c r="I244" s="109">
        <f>IF(OR(E244=""),"",VLOOKUP(E244,[1]Arbejdstider!$B$4:$AE$78,5,))</f>
        <v>0.30208333333333331</v>
      </c>
      <c r="J244" s="110">
        <f>IF(OR(E244=""),"",VLOOKUP(E244,[1]Arbejdstider!$B$4:$AE$78,6,))</f>
        <v>0</v>
      </c>
      <c r="K244" s="110">
        <f>IF(OR(E244=""),"",VLOOKUP(E244,[1]Arbejdstider!$B$4:$AE$78,7,))</f>
        <v>0</v>
      </c>
      <c r="L244" s="111">
        <f>IF(OR(E244=""),"",VLOOKUP(E244,[1]Arbejdstider!$B$3:$AE$78,10,))</f>
        <v>0</v>
      </c>
      <c r="M244" s="111">
        <f>IF(OR(E244=""),"",VLOOKUP(E244,[1]Arbejdstider!$B$4:$AE$78,11,))</f>
        <v>0</v>
      </c>
      <c r="N244" s="109">
        <f>IF(OR(E244=""),"",VLOOKUP(E244,[1]Arbejdstider!$B$4:$AE$78,14,))</f>
        <v>0</v>
      </c>
      <c r="O244" s="109">
        <f>IF(OR(E244=""),"",VLOOKUP(E244,[1]Arbejdstider!$B$4:$AE$78,15,))</f>
        <v>0</v>
      </c>
      <c r="P244" s="109">
        <f>IF(OR(E244=""),"",VLOOKUP(E244,[1]Arbejdstider!$B$4:$AE$78,12,))</f>
        <v>0</v>
      </c>
      <c r="Q244" s="109">
        <f>IF(OR(E244=""),"",VLOOKUP(E244,[1]Arbejdstider!$B$4:$AE$78,13,))</f>
        <v>0</v>
      </c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>
        <f>IF(OR(E244=""),"",VLOOKUP(E244,[1]Arbejdstider!$B$4:$AE$78,16,))</f>
        <v>0</v>
      </c>
      <c r="AC244" s="112">
        <f>IF(OR(E244=""),"",VLOOKUP(E244,[1]Arbejdstider!$B$4:$AE$78,17,))</f>
        <v>0</v>
      </c>
      <c r="AD244" s="112">
        <f>IF(OR(E244=""),"",VLOOKUP(E244,[1]Arbejdstider!$B$4:$AE$78,18,))</f>
        <v>0</v>
      </c>
      <c r="AE244" s="112">
        <f>IF(OR(E244=""),"",VLOOKUP(E244,[1]Arbejdstider!$B$4:$AE$78,19,))</f>
        <v>0</v>
      </c>
      <c r="AF244" s="113">
        <f>IF(OR(E244=""),"",VLOOKUP(E244,[1]Arbejdstider!$B$4:$AE$78,20,))</f>
        <v>1</v>
      </c>
      <c r="AG244" s="109">
        <f>IF(OR(E244=""),"",VLOOKUP(E244,[1]Arbejdstider!$B$4:$AE$78,21,))</f>
        <v>0.95833333333333337</v>
      </c>
      <c r="AH244" s="109">
        <f>IF(OR(E244=""),"",VLOOKUP(E244,[1]Arbejdstider!$B$4:$AE$78,22,))</f>
        <v>0</v>
      </c>
      <c r="AI244" s="109">
        <f>IF(OR(E244=""),"",VLOOKUP(E244,[1]Arbejdstider!$B$4:$AE$78,23,))</f>
        <v>0</v>
      </c>
      <c r="AJ244" s="114">
        <f>IF(OR(E244=""),"",VLOOKUP(E244,[1]Arbejdstider!$B$4:$AE$78,20,))</f>
        <v>1</v>
      </c>
      <c r="AK244" s="110">
        <f>IF(OR(E244=""),"",VLOOKUP(E244,[1]Arbejdstider!$B$4:$AE$78,21,))</f>
        <v>0.95833333333333337</v>
      </c>
      <c r="AL244" s="115"/>
      <c r="AM244" s="115"/>
      <c r="AN244" s="115"/>
      <c r="AO244" s="115"/>
      <c r="AP244" s="115"/>
      <c r="AQ244" s="115"/>
      <c r="AR244" s="116"/>
      <c r="AS244" s="117"/>
      <c r="AT244" s="118">
        <f>IF(OR(E244=""),"",VLOOKUP(E244,[1]Arbejdstider!$B$4:$AE$78,24,))</f>
        <v>0.95833333333333337</v>
      </c>
      <c r="AU244" s="113">
        <f>IF(OR(E244=""),"",VLOOKUP(E244,[1]Arbejdstider!$B$4:$AE$78,22,))</f>
        <v>0</v>
      </c>
      <c r="AV244" s="113">
        <f>IF(OR(E244=""),"",VLOOKUP(E244,[1]Arbejdstider!$B$4:$AE$78,23,))</f>
        <v>0</v>
      </c>
      <c r="AW244" s="119">
        <f t="shared" si="68"/>
        <v>0.34375</v>
      </c>
      <c r="AX244" s="120">
        <f>IF(OR($F244="",$G244=""),0,((IF($G244-MAX($F244,([1]Arbejdstider!$C$84/24))+($G244&lt;$F244)&lt;0,0,$G244-MAX($F244,([1]Arbejdstider!$C$84/24))+($G244&lt;$F244)))*24)-((IF(($G244-MAX($F244,([1]Arbejdstider!$D$84/24))+($G244&lt;$F244))&lt;0,0,($G244-MAX($F244,([1]Arbejdstider!$D$84/24))+($G244&lt;$F244)))))*24)</f>
        <v>0</v>
      </c>
      <c r="AY244" s="121">
        <f>IF(OR($F244="",$G244=""),0,((IF($G244-MAX($F244,([1]Arbejdstider!$C$85/24))+($G244&lt;$F244)&lt;0,0,$G244-MAX($F244,([1]Arbejdstider!$C$85/24))+($G244&lt;$F244)))*24)-((IF(($G244-MAX($F244,([1]Arbejdstider!$D$85/24))+($G244&lt;$F244))&lt;0,0,($G244-MAX($F244,([1]Arbejdstider!$D$85/24))+($G244&lt;$F244)))))*24)-IF(OR($AR244="",$AS244=""),0,((IF($AS244-MAX($AR244,([1]Arbejdstider!$C$85/24))+($AS244&lt;$AR244)&lt;0,0,$AS244-MAX($AR244,([1]Arbejdstider!$C$85/24))+($AS244&lt;$AR244)))*24)-((IF(($AS244-MAX($AR244,([1]Arbejdstider!$D$85/24))+($AS244&lt;$AR244))&lt;0,0,($AS244-MAX($AR244,([1]Arbejdstider!$D$85/24))+($AS244&lt;$AR244)))))*24)</f>
        <v>0</v>
      </c>
      <c r="AZ244" s="121">
        <f>IFERROR(CEILING(IF(E244="","",IF(OR($F244=0,$G244=0),0,($G244&lt;=$F244)*(1-([1]Arbejdstider!$C$86/24)+([1]Arbejdstider!$D$86/24))*24+(MIN(([1]Arbejdstider!$D$86/24),$G244)-MIN(([1]Arbejdstider!$D$86/24),$F244)+MAX(([1]Arbejdstider!$C$86/24),$G244)-MAX(([1]Arbejdstider!$C$86/24),$F244))*24)-IF(OR($AR244=0,$AS244=0),0,($AS244&lt;=$AR244)*(1-([1]Arbejdstider!$C$86/24)+([1]Arbejdstider!$D$86/24))*24+(MIN(([1]Arbejdstider!$D$86/24),$AS244)-MIN(([1]Arbejdstider!$D$86/24),$AR244)+MAX(([1]Arbejdstider!$C$86/24),$AS244)-MAX(([1]Arbejdstider!$C$86/24),$AR244))*24)+IF(OR($H244=0,$I244=0),0,($I244&lt;=$H244)*(1-([1]Arbejdstider!$C$86/24)+([1]Arbejdstider!$D$86/24))*24+(MIN(([1]Arbejdstider!$D$86/24),$I244)-MIN(([1]Arbejdstider!$D$86/24),$H244)+MAX(([1]Arbejdstider!$C$86/24),$G244)-MAX(([1]Arbejdstider!$C$86/24),$H244))*24)),0.5),"")</f>
        <v>7</v>
      </c>
      <c r="BA244" s="122">
        <f t="shared" si="54"/>
        <v>0</v>
      </c>
      <c r="BB244" s="122">
        <f t="shared" si="55"/>
        <v>0</v>
      </c>
      <c r="BC244" s="122">
        <f t="shared" si="56"/>
        <v>0</v>
      </c>
      <c r="BD244" s="123"/>
      <c r="BE244" s="124"/>
      <c r="BF244" s="122">
        <f t="shared" si="53"/>
        <v>0</v>
      </c>
      <c r="BG244" s="121" t="str">
        <f t="shared" si="63"/>
        <v/>
      </c>
      <c r="BH244" s="121">
        <f t="shared" si="57"/>
        <v>0</v>
      </c>
      <c r="BI244" s="121">
        <f t="shared" si="58"/>
        <v>0</v>
      </c>
      <c r="BJ244" s="121">
        <f t="shared" si="59"/>
        <v>0</v>
      </c>
      <c r="BK244" s="121">
        <f t="shared" si="67"/>
        <v>0</v>
      </c>
      <c r="BL244" s="121">
        <f t="shared" si="64"/>
        <v>0</v>
      </c>
      <c r="BM244" s="121">
        <f t="shared" si="60"/>
        <v>0</v>
      </c>
      <c r="BN244" s="121"/>
      <c r="BO244" s="125">
        <f>SUM(AW238:AW244)</f>
        <v>2.0520833333333335</v>
      </c>
      <c r="BP244" s="126">
        <f>IF(OR(F244=0,G244=0),0,IF(AND(WEEKDAY(C244,2)=5,G244&lt;F244,G244&gt;(6/24)),(G244-MAX(F244,(6/24))+(F244&gt;G244))*24-7,IF(WEEKDAY(C244,2)=6,(G244-MAX(F244,(6/24))+(F244&gt;G244))*24,IF(WEEKDAY(C244,2)=7,IF(F244&gt;G244,([1]Arbejdstider!H$87-F244)*24,IF(F244&lt;G244,(G244-F244)*24)),0))))</f>
        <v>0</v>
      </c>
      <c r="BQ244" s="126" t="str">
        <f>IF(OR(H244=0,I244=0),0,IF(AND(WEEKDAY(C244,2)=5,I244&lt;H244,I244&gt;(6/24)),(I244-MAX(H244,(6/24))+(H244&gt;I244))*24-7,IF(WEEKDAY(C244,2)=6,(I244-MAX(H244,(6/24))+(H244&gt;I244))*24,IF(WEEKDAY(C244,2)=7,IF(H244&gt;I244,([1]Arbejdstider!H$87-H244)*24,IF(H244&lt;I244,(I244-H244)*24)),""))))</f>
        <v/>
      </c>
      <c r="BR244" s="126"/>
      <c r="BS244" s="126"/>
      <c r="BT244" s="127">
        <f>SUM(BO223:BO244)</f>
        <v>6.5</v>
      </c>
      <c r="BU244" s="128">
        <f t="shared" si="61"/>
        <v>0</v>
      </c>
      <c r="BV244" s="129" t="str">
        <f t="shared" si="62"/>
        <v>Mandag</v>
      </c>
      <c r="CF244" s="131"/>
      <c r="CG244" s="131"/>
      <c r="CP244" s="132"/>
    </row>
    <row r="245" spans="2:94" s="130" customFormat="1" x14ac:dyDescent="0.2">
      <c r="B245" s="106">
        <f>B238+1</f>
        <v>31</v>
      </c>
      <c r="C245" s="107">
        <f t="shared" si="65"/>
        <v>43676</v>
      </c>
      <c r="D245" s="107" t="str">
        <f t="shared" si="66"/>
        <v>Tirsdag</v>
      </c>
      <c r="E245" s="108" t="s">
        <v>49</v>
      </c>
      <c r="F245" s="109">
        <f>IF(OR(E245=""),"",VLOOKUP(E245,[1]Arbejdstider!$B$4:$AE$78,2,))</f>
        <v>0</v>
      </c>
      <c r="G245" s="109">
        <f>IF(OR(E245=""),"",VLOOKUP(E245,[1]Arbejdstider!$B$4:$AE$78,3,))</f>
        <v>0</v>
      </c>
      <c r="H245" s="109">
        <f>IF(OR(E245=""),"",VLOOKUP(E245,[1]Arbejdstider!$B$4:$AE$78,4,))</f>
        <v>0</v>
      </c>
      <c r="I245" s="109">
        <f>IF(OR(E245=""),"",VLOOKUP(E245,[1]Arbejdstider!$B$4:$AE$78,5,))</f>
        <v>0</v>
      </c>
      <c r="J245" s="110">
        <f>IF(OR(E245=""),"",VLOOKUP(E245,[1]Arbejdstider!$B$4:$AE$78,6,))</f>
        <v>0</v>
      </c>
      <c r="K245" s="110">
        <f>IF(OR(E245=""),"",VLOOKUP(E245,[1]Arbejdstider!$B$4:$AE$78,7,))</f>
        <v>0</v>
      </c>
      <c r="L245" s="111">
        <f>IF(OR(E245=""),"",VLOOKUP(E245,[1]Arbejdstider!$B$3:$AE$78,10,))</f>
        <v>0</v>
      </c>
      <c r="M245" s="111">
        <f>IF(OR(E245=""),"",VLOOKUP(E245,[1]Arbejdstider!$B$4:$AE$78,11,))</f>
        <v>0</v>
      </c>
      <c r="N245" s="109">
        <f>IF(OR(E245=""),"",VLOOKUP(E245,[1]Arbejdstider!$B$4:$AE$78,14,))</f>
        <v>0</v>
      </c>
      <c r="O245" s="109">
        <f>IF(OR(E245=""),"",VLOOKUP(E245,[1]Arbejdstider!$B$4:$AE$78,15,))</f>
        <v>0</v>
      </c>
      <c r="P245" s="109">
        <f>IF(OR(E245=""),"",VLOOKUP(E245,[1]Arbejdstider!$B$4:$AE$78,12,))</f>
        <v>0</v>
      </c>
      <c r="Q245" s="109">
        <f>IF(OR(E245=""),"",VLOOKUP(E245,[1]Arbejdstider!$B$4:$AE$78,13,))</f>
        <v>0</v>
      </c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>
        <f>IF(OR(E245=""),"",VLOOKUP(E245,[1]Arbejdstider!$B$4:$AE$78,16,))</f>
        <v>0</v>
      </c>
      <c r="AC245" s="112">
        <f>IF(OR(E245=""),"",VLOOKUP(E245,[1]Arbejdstider!$B$4:$AE$78,17,))</f>
        <v>0</v>
      </c>
      <c r="AD245" s="112">
        <f>IF(OR(E245=""),"",VLOOKUP(E245,[1]Arbejdstider!$B$4:$AE$78,18,))</f>
        <v>0</v>
      </c>
      <c r="AE245" s="112">
        <f>IF(OR(E245=""),"",VLOOKUP(E245,[1]Arbejdstider!$B$4:$AE$78,19,))</f>
        <v>0</v>
      </c>
      <c r="AF245" s="113">
        <f>IF(OR(E245=""),"",VLOOKUP(E245,[1]Arbejdstider!$B$4:$AE$78,20,))</f>
        <v>0.30208333333333331</v>
      </c>
      <c r="AG245" s="109">
        <f>IF(OR(E245=""),"",VLOOKUP(E245,[1]Arbejdstider!$B$4:$AE$78,21,))</f>
        <v>0.55208333333333337</v>
      </c>
      <c r="AH245" s="109">
        <f>IF(OR(E245=""),"",VLOOKUP(E245,[1]Arbejdstider!$B$4:$AE$78,22,))</f>
        <v>0.55208333333333337</v>
      </c>
      <c r="AI245" s="109">
        <f>IF(OR(E245=""),"",VLOOKUP(E245,[1]Arbejdstider!$B$4:$AE$78,23,))</f>
        <v>1</v>
      </c>
      <c r="AJ245" s="114">
        <f>IF(OR(E245=""),"",VLOOKUP(E245,[1]Arbejdstider!$B$4:$AE$78,20,))</f>
        <v>0.30208333333333331</v>
      </c>
      <c r="AK245" s="110">
        <f>IF(OR(E245=""),"",VLOOKUP(E245,[1]Arbejdstider!$B$4:$AE$78,21,))</f>
        <v>0.55208333333333337</v>
      </c>
      <c r="AL245" s="115"/>
      <c r="AM245" s="115"/>
      <c r="AN245" s="115"/>
      <c r="AO245" s="115"/>
      <c r="AP245" s="115"/>
      <c r="AQ245" s="115"/>
      <c r="AR245" s="116"/>
      <c r="AS245" s="117"/>
      <c r="AT245" s="118">
        <f>IF(OR(E245=""),"",VLOOKUP(E245,[1]Arbejdstider!$B$4:$AE$78,24,))</f>
        <v>0.25000000000000006</v>
      </c>
      <c r="AU245" s="113">
        <f>IF(OR(E245=""),"",VLOOKUP(E245,[1]Arbejdstider!$B$4:$AE$78,22,))</f>
        <v>0.55208333333333337</v>
      </c>
      <c r="AV245" s="113">
        <f>IF(OR(E245=""),"",VLOOKUP(E245,[1]Arbejdstider!$B$4:$AE$78,23,))</f>
        <v>1</v>
      </c>
      <c r="AW245" s="119">
        <f t="shared" si="68"/>
        <v>0</v>
      </c>
      <c r="AX245" s="120">
        <f>IF(OR($F245="",$G245=""),0,((IF($G245-MAX($F245,([1]Arbejdstider!$C$84/24))+($G245&lt;$F245)&lt;0,0,$G245-MAX($F245,([1]Arbejdstider!$C$84/24))+($G245&lt;$F245)))*24)-((IF(($G245-MAX($F245,([1]Arbejdstider!$D$84/24))+($G245&lt;$F245))&lt;0,0,($G245-MAX($F245,([1]Arbejdstider!$D$84/24))+($G245&lt;$F245)))))*24)</f>
        <v>0</v>
      </c>
      <c r="AY245" s="121">
        <f>IF(OR($F245="",$G245=""),0,((IF($G245-MAX($F245,([1]Arbejdstider!$C$85/24))+($G245&lt;$F245)&lt;0,0,$G245-MAX($F245,([1]Arbejdstider!$C$85/24))+($G245&lt;$F245)))*24)-((IF(($G245-MAX($F245,([1]Arbejdstider!$D$85/24))+($G245&lt;$F245))&lt;0,0,($G245-MAX($F245,([1]Arbejdstider!$D$85/24))+($G245&lt;$F245)))))*24)-IF(OR($AR245="",$AS245=""),0,((IF($AS245-MAX($AR245,([1]Arbejdstider!$C$85/24))+($AS245&lt;$AR245)&lt;0,0,$AS245-MAX($AR245,([1]Arbejdstider!$C$85/24))+($AS245&lt;$AR245)))*24)-((IF(($AS245-MAX($AR245,([1]Arbejdstider!$D$85/24))+($AS245&lt;$AR245))&lt;0,0,($AS245-MAX($AR245,([1]Arbejdstider!$D$85/24))+($AS245&lt;$AR245)))))*24)</f>
        <v>0</v>
      </c>
      <c r="AZ245" s="121">
        <f>IFERROR(CEILING(IF(E245="","",IF(OR($F245=0,$G245=0),0,($G245&lt;=$F245)*(1-([1]Arbejdstider!$C$86/24)+([1]Arbejdstider!$D$86/24))*24+(MIN(([1]Arbejdstider!$D$86/24),$G245)-MIN(([1]Arbejdstider!$D$86/24),$F245)+MAX(([1]Arbejdstider!$C$86/24),$G245)-MAX(([1]Arbejdstider!$C$86/24),$F245))*24)-IF(OR($AR245=0,$AS245=0),0,($AS245&lt;=$AR245)*(1-([1]Arbejdstider!$C$86/24)+([1]Arbejdstider!$D$86/24))*24+(MIN(([1]Arbejdstider!$D$86/24),$AS245)-MIN(([1]Arbejdstider!$D$86/24),$AR245)+MAX(([1]Arbejdstider!$C$86/24),$AS245)-MAX(([1]Arbejdstider!$C$86/24),$AR245))*24)+IF(OR($H245=0,$I245=0),0,($I245&lt;=$H245)*(1-([1]Arbejdstider!$C$86/24)+([1]Arbejdstider!$D$86/24))*24+(MIN(([1]Arbejdstider!$D$86/24),$I245)-MIN(([1]Arbejdstider!$D$86/24),$H245)+MAX(([1]Arbejdstider!$C$86/24),$G245)-MAX(([1]Arbejdstider!$C$86/24),$H245))*24)),0.5),"")</f>
        <v>0</v>
      </c>
      <c r="BA245" s="122">
        <f t="shared" si="54"/>
        <v>0</v>
      </c>
      <c r="BB245" s="122">
        <f t="shared" si="55"/>
        <v>0</v>
      </c>
      <c r="BC245" s="122">
        <f t="shared" si="56"/>
        <v>0</v>
      </c>
      <c r="BD245" s="123"/>
      <c r="BE245" s="124"/>
      <c r="BF245" s="122">
        <f t="shared" si="53"/>
        <v>0</v>
      </c>
      <c r="BG245" s="121">
        <f t="shared" si="63"/>
        <v>0</v>
      </c>
      <c r="BH245" s="121">
        <f t="shared" si="57"/>
        <v>0</v>
      </c>
      <c r="BI245" s="121">
        <f t="shared" si="58"/>
        <v>0</v>
      </c>
      <c r="BJ245" s="121">
        <f t="shared" si="59"/>
        <v>0</v>
      </c>
      <c r="BK245" s="121">
        <f t="shared" si="67"/>
        <v>0</v>
      </c>
      <c r="BL245" s="121">
        <f t="shared" si="64"/>
        <v>0</v>
      </c>
      <c r="BM245" s="121">
        <f t="shared" si="60"/>
        <v>0</v>
      </c>
      <c r="BN245" s="121"/>
      <c r="BO245" s="125"/>
      <c r="BP245" s="126">
        <f>IF(OR(F245=0,G245=0),0,IF(AND(WEEKDAY(C245,2)=5,G245&lt;F245,G245&gt;(6/24)),(G245-MAX(F245,(6/24))+(F245&gt;G245))*24-7,IF(WEEKDAY(C245,2)=6,(G245-MAX(F245,(6/24))+(F245&gt;G245))*24,IF(WEEKDAY(C245,2)=7,IF(F245&gt;G245,([1]Arbejdstider!H$87-F245)*24,IF(F245&lt;G245,(G245-F245)*24)),0))))</f>
        <v>0</v>
      </c>
      <c r="BQ245" s="126">
        <f>IF(OR(H245=0,I245=0),0,IF(AND(WEEKDAY(C245,2)=5,I245&lt;H245,I245&gt;(6/24)),(I245-MAX(H245,(6/24))+(H245&gt;I245))*24-7,IF(WEEKDAY(C245,2)=6,(I245-MAX(H245,(6/24))+(H245&gt;I245))*24,IF(WEEKDAY(C245,2)=7,IF(H245&gt;I245,([1]Arbejdstider!H$87-H245)*24,IF(H245&lt;I245,(I245-H245)*24)),""))))</f>
        <v>0</v>
      </c>
      <c r="BR245" s="126"/>
      <c r="BS245" s="126"/>
      <c r="BT245" s="127"/>
      <c r="BU245" s="128">
        <f t="shared" si="61"/>
        <v>31</v>
      </c>
      <c r="BV245" s="129" t="str">
        <f t="shared" si="62"/>
        <v>Tirsdag</v>
      </c>
      <c r="CF245" s="131"/>
      <c r="CG245" s="131"/>
      <c r="CP245" s="132"/>
    </row>
    <row r="246" spans="2:94" s="130" customFormat="1" x14ac:dyDescent="0.2">
      <c r="B246" s="106"/>
      <c r="C246" s="107">
        <f t="shared" si="65"/>
        <v>43677</v>
      </c>
      <c r="D246" s="107" t="str">
        <f t="shared" si="66"/>
        <v>Onsdag</v>
      </c>
      <c r="E246" s="108" t="s">
        <v>53</v>
      </c>
      <c r="F246" s="109">
        <f>IF(OR(E246=""),"",VLOOKUP(E246,[1]Arbejdstider!$B$4:$AE$78,2,))</f>
        <v>0</v>
      </c>
      <c r="G246" s="109">
        <f>IF(OR(E246=""),"",VLOOKUP(E246,[1]Arbejdstider!$B$4:$AE$78,3,))</f>
        <v>0</v>
      </c>
      <c r="H246" s="109">
        <f>IF(OR(E246=""),"",VLOOKUP(E246,[1]Arbejdstider!$B$4:$AE$78,4,))</f>
        <v>0</v>
      </c>
      <c r="I246" s="109">
        <f>IF(OR(E246=""),"",VLOOKUP(E246,[1]Arbejdstider!$B$4:$AE$78,5,))</f>
        <v>0</v>
      </c>
      <c r="J246" s="110">
        <f>IF(OR(E246=""),"",VLOOKUP(E246,[1]Arbejdstider!$B$4:$AE$78,6,))</f>
        <v>0</v>
      </c>
      <c r="K246" s="110">
        <f>IF(OR(E246=""),"",VLOOKUP(E246,[1]Arbejdstider!$B$4:$AE$78,7,))</f>
        <v>0</v>
      </c>
      <c r="L246" s="111">
        <f>IF(OR(E246=""),"",VLOOKUP(E246,[1]Arbejdstider!$B$3:$AE$78,10,))</f>
        <v>0</v>
      </c>
      <c r="M246" s="111">
        <f>IF(OR(E246=""),"",VLOOKUP(E246,[1]Arbejdstider!$B$4:$AE$78,11,))</f>
        <v>0</v>
      </c>
      <c r="N246" s="109">
        <f>IF(OR(E246=""),"",VLOOKUP(E246,[1]Arbejdstider!$B$4:$AE$78,14,))</f>
        <v>0</v>
      </c>
      <c r="O246" s="109">
        <f>IF(OR(E246=""),"",VLOOKUP(E246,[1]Arbejdstider!$B$4:$AE$78,15,))</f>
        <v>0</v>
      </c>
      <c r="P246" s="109">
        <f>IF(OR(E246=""),"",VLOOKUP(E246,[1]Arbejdstider!$B$4:$AE$78,12,))</f>
        <v>0</v>
      </c>
      <c r="Q246" s="109">
        <f>IF(OR(E246=""),"",VLOOKUP(E246,[1]Arbejdstider!$B$4:$AE$78,13,))</f>
        <v>0</v>
      </c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>
        <f>IF(OR(E246=""),"",VLOOKUP(E246,[1]Arbejdstider!$B$4:$AE$78,16,))</f>
        <v>0</v>
      </c>
      <c r="AC246" s="112">
        <f>IF(OR(E246=""),"",VLOOKUP(E246,[1]Arbejdstider!$B$4:$AE$78,17,))</f>
        <v>0</v>
      </c>
      <c r="AD246" s="112">
        <f>IF(OR(E246=""),"",VLOOKUP(E246,[1]Arbejdstider!$B$4:$AE$78,18,))</f>
        <v>0</v>
      </c>
      <c r="AE246" s="112">
        <f>IF(OR(E246=""),"",VLOOKUP(E246,[1]Arbejdstider!$B$4:$AE$78,19,))</f>
        <v>0</v>
      </c>
      <c r="AF246" s="113">
        <f>IF(OR(E246=""),"",VLOOKUP(E246,[1]Arbejdstider!$B$4:$AE$78,20,))</f>
        <v>1</v>
      </c>
      <c r="AG246" s="109">
        <f>IF(OR(E246=""),"",VLOOKUP(E246,[1]Arbejdstider!$B$4:$AE$78,21,))</f>
        <v>1</v>
      </c>
      <c r="AH246" s="109">
        <f>IF(OR(E246=""),"",VLOOKUP(E246,[1]Arbejdstider!$B$4:$AE$78,22,))</f>
        <v>0</v>
      </c>
      <c r="AI246" s="109">
        <f>IF(OR(E246=""),"",VLOOKUP(E246,[1]Arbejdstider!$B$4:$AE$78,23,))</f>
        <v>0</v>
      </c>
      <c r="AJ246" s="114">
        <f>IF(OR(E246=""),"",VLOOKUP(E246,[1]Arbejdstider!$B$4:$AE$78,20,))</f>
        <v>1</v>
      </c>
      <c r="AK246" s="110">
        <f>IF(OR(E246=""),"",VLOOKUP(E246,[1]Arbejdstider!$B$4:$AE$78,21,))</f>
        <v>1</v>
      </c>
      <c r="AL246" s="115"/>
      <c r="AM246" s="115"/>
      <c r="AN246" s="115"/>
      <c r="AO246" s="115"/>
      <c r="AP246" s="115"/>
      <c r="AQ246" s="115"/>
      <c r="AR246" s="116"/>
      <c r="AS246" s="117"/>
      <c r="AT246" s="118">
        <f>IF(OR(E246=""),"",VLOOKUP(E246,[1]Arbejdstider!$B$4:$AE$78,24,))</f>
        <v>0</v>
      </c>
      <c r="AU246" s="113">
        <f>IF(OR(E246=""),"",VLOOKUP(E246,[1]Arbejdstider!$B$4:$AE$78,22,))</f>
        <v>0</v>
      </c>
      <c r="AV246" s="113">
        <f>IF(OR(E246=""),"",VLOOKUP(E246,[1]Arbejdstider!$B$4:$AE$78,23,))</f>
        <v>0</v>
      </c>
      <c r="AW246" s="119">
        <f t="shared" si="68"/>
        <v>0</v>
      </c>
      <c r="AX246" s="120">
        <f>IF(OR($F246="",$G246=""),0,((IF($G246-MAX($F246,([1]Arbejdstider!$C$84/24))+($G246&lt;$F246)&lt;0,0,$G246-MAX($F246,([1]Arbejdstider!$C$84/24))+($G246&lt;$F246)))*24)-((IF(($G246-MAX($F246,([1]Arbejdstider!$D$84/24))+($G246&lt;$F246))&lt;0,0,($G246-MAX($F246,([1]Arbejdstider!$D$84/24))+($G246&lt;$F246)))))*24)</f>
        <v>0</v>
      </c>
      <c r="AY246" s="121">
        <f>IF(OR($F246="",$G246=""),0,((IF($G246-MAX($F246,([1]Arbejdstider!$C$85/24))+($G246&lt;$F246)&lt;0,0,$G246-MAX($F246,([1]Arbejdstider!$C$85/24))+($G246&lt;$F246)))*24)-((IF(($G246-MAX($F246,([1]Arbejdstider!$D$85/24))+($G246&lt;$F246))&lt;0,0,($G246-MAX($F246,([1]Arbejdstider!$D$85/24))+($G246&lt;$F246)))))*24)-IF(OR($AR246="",$AS246=""),0,((IF($AS246-MAX($AR246,([1]Arbejdstider!$C$85/24))+($AS246&lt;$AR246)&lt;0,0,$AS246-MAX($AR246,([1]Arbejdstider!$C$85/24))+($AS246&lt;$AR246)))*24)-((IF(($AS246-MAX($AR246,([1]Arbejdstider!$D$85/24))+($AS246&lt;$AR246))&lt;0,0,($AS246-MAX($AR246,([1]Arbejdstider!$D$85/24))+($AS246&lt;$AR246)))))*24)</f>
        <v>0</v>
      </c>
      <c r="AZ246" s="121">
        <f>IFERROR(CEILING(IF(E246="","",IF(OR($F246=0,$G246=0),0,($G246&lt;=$F246)*(1-([1]Arbejdstider!$C$86/24)+([1]Arbejdstider!$D$86/24))*24+(MIN(([1]Arbejdstider!$D$86/24),$G246)-MIN(([1]Arbejdstider!$D$86/24),$F246)+MAX(([1]Arbejdstider!$C$86/24),$G246)-MAX(([1]Arbejdstider!$C$86/24),$F246))*24)-IF(OR($AR246=0,$AS246=0),0,($AS246&lt;=$AR246)*(1-([1]Arbejdstider!$C$86/24)+([1]Arbejdstider!$D$86/24))*24+(MIN(([1]Arbejdstider!$D$86/24),$AS246)-MIN(([1]Arbejdstider!$D$86/24),$AR246)+MAX(([1]Arbejdstider!$C$86/24),$AS246)-MAX(([1]Arbejdstider!$C$86/24),$AR246))*24)+IF(OR($H246=0,$I246=0),0,($I246&lt;=$H246)*(1-([1]Arbejdstider!$C$86/24)+([1]Arbejdstider!$D$86/24))*24+(MIN(([1]Arbejdstider!$D$86/24),$I246)-MIN(([1]Arbejdstider!$D$86/24),$H246)+MAX(([1]Arbejdstider!$C$86/24),$G246)-MAX(([1]Arbejdstider!$C$86/24),$H246))*24)),0.5),"")</f>
        <v>0</v>
      </c>
      <c r="BA246" s="122">
        <f t="shared" si="54"/>
        <v>0</v>
      </c>
      <c r="BB246" s="122">
        <f t="shared" si="55"/>
        <v>0</v>
      </c>
      <c r="BC246" s="122">
        <f t="shared" si="56"/>
        <v>0</v>
      </c>
      <c r="BD246" s="123"/>
      <c r="BE246" s="124"/>
      <c r="BF246" s="122">
        <f t="shared" si="53"/>
        <v>0</v>
      </c>
      <c r="BG246" s="121">
        <f t="shared" si="63"/>
        <v>0</v>
      </c>
      <c r="BH246" s="121">
        <f t="shared" si="57"/>
        <v>0</v>
      </c>
      <c r="BI246" s="121">
        <f t="shared" si="58"/>
        <v>0</v>
      </c>
      <c r="BJ246" s="121">
        <f t="shared" si="59"/>
        <v>0</v>
      </c>
      <c r="BK246" s="121">
        <f t="shared" si="67"/>
        <v>0</v>
      </c>
      <c r="BL246" s="121">
        <f t="shared" si="64"/>
        <v>0</v>
      </c>
      <c r="BM246" s="121">
        <f t="shared" si="60"/>
        <v>0</v>
      </c>
      <c r="BN246" s="121"/>
      <c r="BO246" s="125"/>
      <c r="BP246" s="126">
        <f>IF(OR(F246=0,G246=0),0,IF(AND(WEEKDAY(C246,2)=5,G246&lt;F246,G246&gt;(6/24)),(G246-MAX(F246,(6/24))+(F246&gt;G246))*24-7,IF(WEEKDAY(C246,2)=6,(G246-MAX(F246,(6/24))+(F246&gt;G246))*24,IF(WEEKDAY(C246,2)=7,IF(F246&gt;G246,([1]Arbejdstider!H$87-F246)*24,IF(F246&lt;G246,(G246-F246)*24)),0))))</f>
        <v>0</v>
      </c>
      <c r="BQ246" s="126">
        <f>IF(OR(H246=0,I246=0),0,IF(AND(WEEKDAY(C246,2)=5,I246&lt;H246,I246&gt;(6/24)),(I246-MAX(H246,(6/24))+(H246&gt;I246))*24-7,IF(WEEKDAY(C246,2)=6,(I246-MAX(H246,(6/24))+(H246&gt;I246))*24,IF(WEEKDAY(C246,2)=7,IF(H246&gt;I246,([1]Arbejdstider!H$87-H246)*24,IF(H246&lt;I246,(I246-H246)*24)),""))))</f>
        <v>0</v>
      </c>
      <c r="BR246" s="126"/>
      <c r="BS246" s="126"/>
      <c r="BT246" s="127"/>
      <c r="BU246" s="128">
        <f t="shared" si="61"/>
        <v>0</v>
      </c>
      <c r="BV246" s="129" t="str">
        <f t="shared" si="62"/>
        <v>Onsdag</v>
      </c>
      <c r="CF246" s="131"/>
      <c r="CG246" s="131"/>
      <c r="CP246" s="132"/>
    </row>
    <row r="247" spans="2:94" s="130" customFormat="1" x14ac:dyDescent="0.2">
      <c r="B247" s="106"/>
      <c r="C247" s="107">
        <f t="shared" si="65"/>
        <v>43678</v>
      </c>
      <c r="D247" s="107" t="str">
        <f t="shared" si="66"/>
        <v>Torsdag</v>
      </c>
      <c r="E247" s="108" t="s">
        <v>52</v>
      </c>
      <c r="F247" s="109">
        <f>IF(OR(E247=""),"",VLOOKUP(E247,[1]Arbejdstider!$B$4:$AE$78,2,))</f>
        <v>0.29166666666666669</v>
      </c>
      <c r="G247" s="109">
        <f>IF(OR(E247=""),"",VLOOKUP(E247,[1]Arbejdstider!$B$4:$AE$78,3,))</f>
        <v>0.63541666666666663</v>
      </c>
      <c r="H247" s="109">
        <f>IF(OR(E247=""),"",VLOOKUP(E247,[1]Arbejdstider!$B$4:$AE$78,4,))</f>
        <v>0</v>
      </c>
      <c r="I247" s="109">
        <f>IF(OR(E247=""),"",VLOOKUP(E247,[1]Arbejdstider!$B$4:$AE$78,5,))</f>
        <v>0</v>
      </c>
      <c r="J247" s="110">
        <f>IF(OR(E247=""),"",VLOOKUP(E247,[1]Arbejdstider!$B$4:$AE$78,6,))</f>
        <v>0</v>
      </c>
      <c r="K247" s="110">
        <f>IF(OR(E247=""),"",VLOOKUP(E247,[1]Arbejdstider!$B$4:$AE$78,7,))</f>
        <v>0</v>
      </c>
      <c r="L247" s="111">
        <f>IF(OR(E247=""),"",VLOOKUP(E247,[1]Arbejdstider!$B$3:$AE$78,10,))</f>
        <v>0</v>
      </c>
      <c r="M247" s="111">
        <f>IF(OR(E247=""),"",VLOOKUP(E247,[1]Arbejdstider!$B$4:$AE$78,11,))</f>
        <v>0</v>
      </c>
      <c r="N247" s="109">
        <f>IF(OR(E247=""),"",VLOOKUP(E247,[1]Arbejdstider!$B$4:$AE$78,14,))</f>
        <v>0</v>
      </c>
      <c r="O247" s="109">
        <f>IF(OR(E247=""),"",VLOOKUP(E247,[1]Arbejdstider!$B$4:$AE$78,15,))</f>
        <v>0</v>
      </c>
      <c r="P247" s="109">
        <f>IF(OR(E247=""),"",VLOOKUP(E247,[1]Arbejdstider!$B$4:$AE$78,12,))</f>
        <v>0</v>
      </c>
      <c r="Q247" s="109">
        <f>IF(OR(E247=""),"",VLOOKUP(E247,[1]Arbejdstider!$B$4:$AE$78,13,))</f>
        <v>0</v>
      </c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>
        <f>IF(OR(E247=""),"",VLOOKUP(E247,[1]Arbejdstider!$B$4:$AE$78,16,))</f>
        <v>0</v>
      </c>
      <c r="AC247" s="112">
        <f>IF(OR(E247=""),"",VLOOKUP(E247,[1]Arbejdstider!$B$4:$AE$78,17,))</f>
        <v>0</v>
      </c>
      <c r="AD247" s="112">
        <f>IF(OR(E247=""),"",VLOOKUP(E247,[1]Arbejdstider!$B$4:$AE$78,18,))</f>
        <v>0</v>
      </c>
      <c r="AE247" s="112">
        <f>IF(OR(E247=""),"",VLOOKUP(E247,[1]Arbejdstider!$B$4:$AE$78,19,))</f>
        <v>0</v>
      </c>
      <c r="AF247" s="113">
        <f>IF(OR(E247=""),"",VLOOKUP(E247,[1]Arbejdstider!$B$4:$AE$78,20,))</f>
        <v>1</v>
      </c>
      <c r="AG247" s="109">
        <f>IF(OR(E247=""),"",VLOOKUP(E247,[1]Arbejdstider!$B$4:$AE$78,21,))</f>
        <v>0.29166666666666669</v>
      </c>
      <c r="AH247" s="109">
        <f>IF(OR(E247=""),"",VLOOKUP(E247,[1]Arbejdstider!$B$4:$AE$78,22,))</f>
        <v>0.63541666666666663</v>
      </c>
      <c r="AI247" s="109">
        <f>IF(OR(E247=""),"",VLOOKUP(E247,[1]Arbejdstider!$B$4:$AE$78,23,))</f>
        <v>1</v>
      </c>
      <c r="AJ247" s="114">
        <f>IF(OR(E247=""),"",VLOOKUP(E247,[1]Arbejdstider!$B$4:$AE$78,20,))</f>
        <v>1</v>
      </c>
      <c r="AK247" s="110">
        <f>IF(OR(E247=""),"",VLOOKUP(E247,[1]Arbejdstider!$B$4:$AE$78,21,))</f>
        <v>0.29166666666666669</v>
      </c>
      <c r="AL247" s="115"/>
      <c r="AM247" s="115"/>
      <c r="AN247" s="115"/>
      <c r="AO247" s="115"/>
      <c r="AP247" s="115"/>
      <c r="AQ247" s="115"/>
      <c r="AR247" s="116"/>
      <c r="AS247" s="117"/>
      <c r="AT247" s="118">
        <f>IF(OR(E247=""),"",VLOOKUP(E247,[1]Arbejdstider!$B$4:$AE$78,24,))</f>
        <v>0.29166666666666674</v>
      </c>
      <c r="AU247" s="113">
        <f>IF(OR(E247=""),"",VLOOKUP(E247,[1]Arbejdstider!$B$4:$AE$78,22,))</f>
        <v>0.63541666666666663</v>
      </c>
      <c r="AV247" s="113">
        <f>IF(OR(E247=""),"",VLOOKUP(E247,[1]Arbejdstider!$B$4:$AE$78,23,))</f>
        <v>1</v>
      </c>
      <c r="AW247" s="119">
        <f t="shared" si="68"/>
        <v>0.34375</v>
      </c>
      <c r="AX247" s="120">
        <f>IF(OR($F247="",$G247=""),0,((IF($G247-MAX($F247,([1]Arbejdstider!$C$84/24))+($G247&lt;$F247)&lt;0,0,$G247-MAX($F247,([1]Arbejdstider!$C$84/24))+($G247&lt;$F247)))*24)-((IF(($G247-MAX($F247,([1]Arbejdstider!$D$84/24))+($G247&lt;$F247))&lt;0,0,($G247-MAX($F247,([1]Arbejdstider!$D$84/24))+($G247&lt;$F247)))))*24)</f>
        <v>8.2499999999999982</v>
      </c>
      <c r="AY247" s="121">
        <f>IF(OR($F247="",$G247=""),0,((IF($G247-MAX($F247,([1]Arbejdstider!$C$85/24))+($G247&lt;$F247)&lt;0,0,$G247-MAX($F247,([1]Arbejdstider!$C$85/24))+($G247&lt;$F247)))*24)-((IF(($G247-MAX($F247,([1]Arbejdstider!$D$85/24))+($G247&lt;$F247))&lt;0,0,($G247-MAX($F247,([1]Arbejdstider!$D$85/24))+($G247&lt;$F247)))))*24)-IF(OR($AR247="",$AS247=""),0,((IF($AS247-MAX($AR247,([1]Arbejdstider!$C$85/24))+($AS247&lt;$AR247)&lt;0,0,$AS247-MAX($AR247,([1]Arbejdstider!$C$85/24))+($AS247&lt;$AR247)))*24)-((IF(($AS247-MAX($AR247,([1]Arbejdstider!$D$85/24))+($AS247&lt;$AR247))&lt;0,0,($AS247-MAX($AR247,([1]Arbejdstider!$D$85/24))+($AS247&lt;$AR247)))))*24)</f>
        <v>0</v>
      </c>
      <c r="AZ247" s="121">
        <f>IFERROR(CEILING(IF(E247="","",IF(OR($F247=0,$G247=0),0,($G247&lt;=$F247)*(1-([1]Arbejdstider!$C$86/24)+([1]Arbejdstider!$D$86/24))*24+(MIN(([1]Arbejdstider!$D$86/24),$G247)-MIN(([1]Arbejdstider!$D$86/24),$F247)+MAX(([1]Arbejdstider!$C$86/24),$G247)-MAX(([1]Arbejdstider!$C$86/24),$F247))*24)-IF(OR($AR247=0,$AS247=0),0,($AS247&lt;=$AR247)*(1-([1]Arbejdstider!$C$86/24)+([1]Arbejdstider!$D$86/24))*24+(MIN(([1]Arbejdstider!$D$86/24),$AS247)-MIN(([1]Arbejdstider!$D$86/24),$AR247)+MAX(([1]Arbejdstider!$C$86/24),$AS247)-MAX(([1]Arbejdstider!$C$86/24),$AR247))*24)+IF(OR($H247=0,$I247=0),0,($I247&lt;=$H247)*(1-([1]Arbejdstider!$C$86/24)+([1]Arbejdstider!$D$86/24))*24+(MIN(([1]Arbejdstider!$D$86/24),$I247)-MIN(([1]Arbejdstider!$D$86/24),$H247)+MAX(([1]Arbejdstider!$C$86/24),$G247)-MAX(([1]Arbejdstider!$C$86/24),$H247))*24)),0.5),"")</f>
        <v>0</v>
      </c>
      <c r="BA247" s="122">
        <f t="shared" si="54"/>
        <v>0</v>
      </c>
      <c r="BB247" s="122">
        <f t="shared" si="55"/>
        <v>0</v>
      </c>
      <c r="BC247" s="122">
        <f t="shared" si="56"/>
        <v>0</v>
      </c>
      <c r="BD247" s="123"/>
      <c r="BE247" s="124"/>
      <c r="BF247" s="122">
        <f t="shared" si="53"/>
        <v>0</v>
      </c>
      <c r="BG247" s="121">
        <f t="shared" si="63"/>
        <v>0</v>
      </c>
      <c r="BH247" s="121">
        <f t="shared" si="57"/>
        <v>0</v>
      </c>
      <c r="BI247" s="121">
        <f t="shared" si="58"/>
        <v>0</v>
      </c>
      <c r="BJ247" s="121">
        <f t="shared" si="59"/>
        <v>0</v>
      </c>
      <c r="BK247" s="121">
        <f t="shared" si="67"/>
        <v>0</v>
      </c>
      <c r="BL247" s="121">
        <f t="shared" si="64"/>
        <v>0</v>
      </c>
      <c r="BM247" s="121">
        <f t="shared" si="60"/>
        <v>0</v>
      </c>
      <c r="BN247" s="121"/>
      <c r="BO247" s="125"/>
      <c r="BP247" s="126">
        <f>IF(OR(F247=0,G247=0),0,IF(AND(WEEKDAY(C247,2)=5,G247&lt;F247,G247&gt;(6/24)),(G247-MAX(F247,(6/24))+(F247&gt;G247))*24-7,IF(WEEKDAY(C247,2)=6,(G247-MAX(F247,(6/24))+(F247&gt;G247))*24,IF(WEEKDAY(C247,2)=7,IF(F247&gt;G247,([1]Arbejdstider!H$87-F247)*24,IF(F247&lt;G247,(G247-F247)*24)),0))))</f>
        <v>0</v>
      </c>
      <c r="BQ247" s="126">
        <f>IF(OR(H247=0,I247=0),0,IF(AND(WEEKDAY(C247,2)=5,I247&lt;H247,I247&gt;(6/24)),(I247-MAX(H247,(6/24))+(H247&gt;I247))*24-7,IF(WEEKDAY(C247,2)=6,(I247-MAX(H247,(6/24))+(H247&gt;I247))*24,IF(WEEKDAY(C247,2)=7,IF(H247&gt;I247,([1]Arbejdstider!H$87-H247)*24,IF(H247&lt;I247,(I247-H247)*24)),""))))</f>
        <v>0</v>
      </c>
      <c r="BR247" s="126"/>
      <c r="BS247" s="126"/>
      <c r="BT247" s="127"/>
      <c r="BU247" s="128">
        <f t="shared" si="61"/>
        <v>0</v>
      </c>
      <c r="BV247" s="129" t="str">
        <f t="shared" si="62"/>
        <v>Torsdag</v>
      </c>
      <c r="CF247" s="131"/>
      <c r="CG247" s="131"/>
      <c r="CP247" s="132"/>
    </row>
    <row r="248" spans="2:94" s="130" customFormat="1" x14ac:dyDescent="0.2">
      <c r="B248" s="106"/>
      <c r="C248" s="107">
        <f t="shared" si="65"/>
        <v>43679</v>
      </c>
      <c r="D248" s="107" t="str">
        <f t="shared" si="66"/>
        <v>Fredag</v>
      </c>
      <c r="E248" s="108" t="s">
        <v>52</v>
      </c>
      <c r="F248" s="109">
        <f>IF(OR(E248=""),"",VLOOKUP(E248,[1]Arbejdstider!$B$4:$AE$78,2,))</f>
        <v>0.29166666666666669</v>
      </c>
      <c r="G248" s="109">
        <f>IF(OR(E248=""),"",VLOOKUP(E248,[1]Arbejdstider!$B$4:$AE$78,3,))</f>
        <v>0.63541666666666663</v>
      </c>
      <c r="H248" s="109">
        <f>IF(OR(E248=""),"",VLOOKUP(E248,[1]Arbejdstider!$B$4:$AE$78,4,))</f>
        <v>0</v>
      </c>
      <c r="I248" s="109">
        <f>IF(OR(E248=""),"",VLOOKUP(E248,[1]Arbejdstider!$B$4:$AE$78,5,))</f>
        <v>0</v>
      </c>
      <c r="J248" s="110">
        <f>IF(OR(E248=""),"",VLOOKUP(E248,[1]Arbejdstider!$B$4:$AE$78,6,))</f>
        <v>0</v>
      </c>
      <c r="K248" s="110">
        <f>IF(OR(E248=""),"",VLOOKUP(E248,[1]Arbejdstider!$B$4:$AE$78,7,))</f>
        <v>0</v>
      </c>
      <c r="L248" s="111">
        <f>IF(OR(E248=""),"",VLOOKUP(E248,[1]Arbejdstider!$B$3:$AE$78,10,))</f>
        <v>0</v>
      </c>
      <c r="M248" s="111">
        <f>IF(OR(E248=""),"",VLOOKUP(E248,[1]Arbejdstider!$B$4:$AE$78,11,))</f>
        <v>0</v>
      </c>
      <c r="N248" s="109">
        <f>IF(OR(E248=""),"",VLOOKUP(E248,[1]Arbejdstider!$B$4:$AE$78,14,))</f>
        <v>0</v>
      </c>
      <c r="O248" s="109">
        <f>IF(OR(E248=""),"",VLOOKUP(E248,[1]Arbejdstider!$B$4:$AE$78,15,))</f>
        <v>0</v>
      </c>
      <c r="P248" s="109">
        <f>IF(OR(E248=""),"",VLOOKUP(E248,[1]Arbejdstider!$B$4:$AE$78,12,))</f>
        <v>0</v>
      </c>
      <c r="Q248" s="109">
        <f>IF(OR(E248=""),"",VLOOKUP(E248,[1]Arbejdstider!$B$4:$AE$78,13,))</f>
        <v>0</v>
      </c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>
        <f>IF(OR(E248=""),"",VLOOKUP(E248,[1]Arbejdstider!$B$4:$AE$78,16,))</f>
        <v>0</v>
      </c>
      <c r="AC248" s="112">
        <f>IF(OR(E248=""),"",VLOOKUP(E248,[1]Arbejdstider!$B$4:$AE$78,17,))</f>
        <v>0</v>
      </c>
      <c r="AD248" s="112">
        <f>IF(OR(E248=""),"",VLOOKUP(E248,[1]Arbejdstider!$B$4:$AE$78,18,))</f>
        <v>0</v>
      </c>
      <c r="AE248" s="112">
        <f>IF(OR(E248=""),"",VLOOKUP(E248,[1]Arbejdstider!$B$4:$AE$78,19,))</f>
        <v>0</v>
      </c>
      <c r="AF248" s="113">
        <f>IF(OR(E248=""),"",VLOOKUP(E248,[1]Arbejdstider!$B$4:$AE$78,20,))</f>
        <v>1</v>
      </c>
      <c r="AG248" s="109">
        <f>IF(OR(E248=""),"",VLOOKUP(E248,[1]Arbejdstider!$B$4:$AE$78,21,))</f>
        <v>0.29166666666666669</v>
      </c>
      <c r="AH248" s="109">
        <f>IF(OR(E248=""),"",VLOOKUP(E248,[1]Arbejdstider!$B$4:$AE$78,22,))</f>
        <v>0.63541666666666663</v>
      </c>
      <c r="AI248" s="109">
        <f>IF(OR(E248=""),"",VLOOKUP(E248,[1]Arbejdstider!$B$4:$AE$78,23,))</f>
        <v>1</v>
      </c>
      <c r="AJ248" s="114">
        <f>IF(OR(E248=""),"",VLOOKUP(E248,[1]Arbejdstider!$B$4:$AE$78,20,))</f>
        <v>1</v>
      </c>
      <c r="AK248" s="110">
        <f>IF(OR(E248=""),"",VLOOKUP(E248,[1]Arbejdstider!$B$4:$AE$78,21,))</f>
        <v>0.29166666666666669</v>
      </c>
      <c r="AL248" s="115"/>
      <c r="AM248" s="115"/>
      <c r="AN248" s="115"/>
      <c r="AO248" s="115"/>
      <c r="AP248" s="115"/>
      <c r="AQ248" s="115"/>
      <c r="AR248" s="116"/>
      <c r="AS248" s="117"/>
      <c r="AT248" s="118">
        <f>IF(OR(E248=""),"",VLOOKUP(E248,[1]Arbejdstider!$B$4:$AE$78,24,))</f>
        <v>0.29166666666666674</v>
      </c>
      <c r="AU248" s="113">
        <f>IF(OR(E248=""),"",VLOOKUP(E248,[1]Arbejdstider!$B$4:$AE$78,22,))</f>
        <v>0.63541666666666663</v>
      </c>
      <c r="AV248" s="113">
        <f>IF(OR(E248=""),"",VLOOKUP(E248,[1]Arbejdstider!$B$4:$AE$78,23,))</f>
        <v>1</v>
      </c>
      <c r="AW248" s="119">
        <f t="shared" si="68"/>
        <v>0.34375</v>
      </c>
      <c r="AX248" s="120">
        <f>IF(OR($F248="",$G248=""),0,((IF($G248-MAX($F248,([1]Arbejdstider!$C$84/24))+($G248&lt;$F248)&lt;0,0,$G248-MAX($F248,([1]Arbejdstider!$C$84/24))+($G248&lt;$F248)))*24)-((IF(($G248-MAX($F248,([1]Arbejdstider!$D$84/24))+($G248&lt;$F248))&lt;0,0,($G248-MAX($F248,([1]Arbejdstider!$D$84/24))+($G248&lt;$F248)))))*24)</f>
        <v>8.2499999999999982</v>
      </c>
      <c r="AY248" s="121">
        <f>IF(OR($F248="",$G248=""),0,((IF($G248-MAX($F248,([1]Arbejdstider!$C$85/24))+($G248&lt;$F248)&lt;0,0,$G248-MAX($F248,([1]Arbejdstider!$C$85/24))+($G248&lt;$F248)))*24)-((IF(($G248-MAX($F248,([1]Arbejdstider!$D$85/24))+($G248&lt;$F248))&lt;0,0,($G248-MAX($F248,([1]Arbejdstider!$D$85/24))+($G248&lt;$F248)))))*24)-IF(OR($AR248="",$AS248=""),0,((IF($AS248-MAX($AR248,([1]Arbejdstider!$C$85/24))+($AS248&lt;$AR248)&lt;0,0,$AS248-MAX($AR248,([1]Arbejdstider!$C$85/24))+($AS248&lt;$AR248)))*24)-((IF(($AS248-MAX($AR248,([1]Arbejdstider!$D$85/24))+($AS248&lt;$AR248))&lt;0,0,($AS248-MAX($AR248,([1]Arbejdstider!$D$85/24))+($AS248&lt;$AR248)))))*24)</f>
        <v>0</v>
      </c>
      <c r="AZ248" s="121">
        <f>IFERROR(CEILING(IF(E248="","",IF(OR($F248=0,$G248=0),0,($G248&lt;=$F248)*(1-([1]Arbejdstider!$C$86/24)+([1]Arbejdstider!$D$86/24))*24+(MIN(([1]Arbejdstider!$D$86/24),$G248)-MIN(([1]Arbejdstider!$D$86/24),$F248)+MAX(([1]Arbejdstider!$C$86/24),$G248)-MAX(([1]Arbejdstider!$C$86/24),$F248))*24)-IF(OR($AR248=0,$AS248=0),0,($AS248&lt;=$AR248)*(1-([1]Arbejdstider!$C$86/24)+([1]Arbejdstider!$D$86/24))*24+(MIN(([1]Arbejdstider!$D$86/24),$AS248)-MIN(([1]Arbejdstider!$D$86/24),$AR248)+MAX(([1]Arbejdstider!$C$86/24),$AS248)-MAX(([1]Arbejdstider!$C$86/24),$AR248))*24)+IF(OR($H248=0,$I248=0),0,($I248&lt;=$H248)*(1-([1]Arbejdstider!$C$86/24)+([1]Arbejdstider!$D$86/24))*24+(MIN(([1]Arbejdstider!$D$86/24),$I248)-MIN(([1]Arbejdstider!$D$86/24),$H248)+MAX(([1]Arbejdstider!$C$86/24),$G248)-MAX(([1]Arbejdstider!$C$86/24),$H248))*24)),0.5),"")</f>
        <v>0</v>
      </c>
      <c r="BA248" s="122">
        <f t="shared" si="54"/>
        <v>0</v>
      </c>
      <c r="BB248" s="122">
        <f t="shared" si="55"/>
        <v>0</v>
      </c>
      <c r="BC248" s="122">
        <f t="shared" si="56"/>
        <v>0</v>
      </c>
      <c r="BD248" s="123"/>
      <c r="BE248" s="124"/>
      <c r="BF248" s="122">
        <f t="shared" si="53"/>
        <v>0</v>
      </c>
      <c r="BG248" s="121">
        <f t="shared" si="63"/>
        <v>0</v>
      </c>
      <c r="BH248" s="121">
        <f t="shared" si="57"/>
        <v>0</v>
      </c>
      <c r="BI248" s="121">
        <f t="shared" si="58"/>
        <v>0</v>
      </c>
      <c r="BJ248" s="121">
        <f t="shared" si="59"/>
        <v>0</v>
      </c>
      <c r="BK248" s="121">
        <f t="shared" si="67"/>
        <v>0</v>
      </c>
      <c r="BL248" s="121">
        <f t="shared" si="64"/>
        <v>0</v>
      </c>
      <c r="BM248" s="121">
        <f t="shared" si="60"/>
        <v>0</v>
      </c>
      <c r="BN248" s="121"/>
      <c r="BO248" s="125"/>
      <c r="BP248" s="126">
        <f>IF(OR(F248=0,G248=0),0,IF(AND(WEEKDAY(C248,2)=5,G248&lt;F248,G248&gt;(6/24)),(G248-MAX(F248,(6/24))+(F248&gt;G248))*24-7,IF(WEEKDAY(C248,2)=6,(G248-MAX(F248,(6/24))+(F248&gt;G248))*24,IF(WEEKDAY(C248,2)=7,IF(F248&gt;G248,([1]Arbejdstider!H$87-F248)*24,IF(F248&lt;G248,(G248-F248)*24)),0))))</f>
        <v>0</v>
      </c>
      <c r="BQ248" s="126">
        <f>IF(OR(H248=0,I248=0),0,IF(AND(WEEKDAY(C248,2)=5,I248&lt;H248,I248&gt;(6/24)),(I248-MAX(H248,(6/24))+(H248&gt;I248))*24-7,IF(WEEKDAY(C248,2)=6,(I248-MAX(H248,(6/24))+(H248&gt;I248))*24,IF(WEEKDAY(C248,2)=7,IF(H248&gt;I248,([1]Arbejdstider!H$87-H248)*24,IF(H248&lt;I248,(I248-H248)*24)),""))))</f>
        <v>0</v>
      </c>
      <c r="BR248" s="126"/>
      <c r="BS248" s="126"/>
      <c r="BT248" s="127"/>
      <c r="BU248" s="128">
        <f t="shared" si="61"/>
        <v>0</v>
      </c>
      <c r="BV248" s="129" t="str">
        <f t="shared" si="62"/>
        <v>Fredag</v>
      </c>
      <c r="CF248" s="131"/>
      <c r="CG248" s="131"/>
      <c r="CP248" s="132"/>
    </row>
    <row r="249" spans="2:94" s="130" customFormat="1" x14ac:dyDescent="0.2">
      <c r="B249" s="106"/>
      <c r="C249" s="107">
        <f t="shared" si="65"/>
        <v>43680</v>
      </c>
      <c r="D249" s="107" t="str">
        <f t="shared" si="66"/>
        <v>Lørdag</v>
      </c>
      <c r="E249" s="108" t="s">
        <v>52</v>
      </c>
      <c r="F249" s="109">
        <f>IF(OR(E249=""),"",VLOOKUP(E249,[1]Arbejdstider!$B$4:$AE$78,2,))</f>
        <v>0.29166666666666669</v>
      </c>
      <c r="G249" s="109">
        <f>IF(OR(E249=""),"",VLOOKUP(E249,[1]Arbejdstider!$B$4:$AE$78,3,))</f>
        <v>0.63541666666666663</v>
      </c>
      <c r="H249" s="109">
        <f>IF(OR(E249=""),"",VLOOKUP(E249,[1]Arbejdstider!$B$4:$AE$78,4,))</f>
        <v>0</v>
      </c>
      <c r="I249" s="109">
        <f>IF(OR(E249=""),"",VLOOKUP(E249,[1]Arbejdstider!$B$4:$AE$78,5,))</f>
        <v>0</v>
      </c>
      <c r="J249" s="110">
        <f>IF(OR(E249=""),"",VLOOKUP(E249,[1]Arbejdstider!$B$4:$AE$78,6,))</f>
        <v>0</v>
      </c>
      <c r="K249" s="110">
        <f>IF(OR(E249=""),"",VLOOKUP(E249,[1]Arbejdstider!$B$4:$AE$78,7,))</f>
        <v>0</v>
      </c>
      <c r="L249" s="111">
        <f>IF(OR(E249=""),"",VLOOKUP(E249,[1]Arbejdstider!$B$3:$AE$78,10,))</f>
        <v>0</v>
      </c>
      <c r="M249" s="111">
        <f>IF(OR(E249=""),"",VLOOKUP(E249,[1]Arbejdstider!$B$4:$AE$78,11,))</f>
        <v>0</v>
      </c>
      <c r="N249" s="109">
        <f>IF(OR(E249=""),"",VLOOKUP(E249,[1]Arbejdstider!$B$4:$AE$78,14,))</f>
        <v>0</v>
      </c>
      <c r="O249" s="109">
        <f>IF(OR(E249=""),"",VLOOKUP(E249,[1]Arbejdstider!$B$4:$AE$78,15,))</f>
        <v>0</v>
      </c>
      <c r="P249" s="109">
        <f>IF(OR(E249=""),"",VLOOKUP(E249,[1]Arbejdstider!$B$4:$AE$78,12,))</f>
        <v>0</v>
      </c>
      <c r="Q249" s="109">
        <f>IF(OR(E249=""),"",VLOOKUP(E249,[1]Arbejdstider!$B$4:$AE$78,13,))</f>
        <v>0</v>
      </c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>
        <f>IF(OR(E249=""),"",VLOOKUP(E249,[1]Arbejdstider!$B$4:$AE$78,16,))</f>
        <v>0</v>
      </c>
      <c r="AC249" s="112">
        <f>IF(OR(E249=""),"",VLOOKUP(E249,[1]Arbejdstider!$B$4:$AE$78,17,))</f>
        <v>0</v>
      </c>
      <c r="AD249" s="112">
        <f>IF(OR(E249=""),"",VLOOKUP(E249,[1]Arbejdstider!$B$4:$AE$78,18,))</f>
        <v>0</v>
      </c>
      <c r="AE249" s="112">
        <f>IF(OR(E249=""),"",VLOOKUP(E249,[1]Arbejdstider!$B$4:$AE$78,19,))</f>
        <v>0</v>
      </c>
      <c r="AF249" s="113">
        <f>IF(OR(E249=""),"",VLOOKUP(E249,[1]Arbejdstider!$B$4:$AE$78,20,))</f>
        <v>1</v>
      </c>
      <c r="AG249" s="109">
        <f>IF(OR(E249=""),"",VLOOKUP(E249,[1]Arbejdstider!$B$4:$AE$78,21,))</f>
        <v>0.29166666666666669</v>
      </c>
      <c r="AH249" s="109">
        <f>IF(OR(E249=""),"",VLOOKUP(E249,[1]Arbejdstider!$B$4:$AE$78,22,))</f>
        <v>0.63541666666666663</v>
      </c>
      <c r="AI249" s="109">
        <f>IF(OR(E249=""),"",VLOOKUP(E249,[1]Arbejdstider!$B$4:$AE$78,23,))</f>
        <v>1</v>
      </c>
      <c r="AJ249" s="114">
        <f>IF(OR(E249=""),"",VLOOKUP(E249,[1]Arbejdstider!$B$4:$AE$78,20,))</f>
        <v>1</v>
      </c>
      <c r="AK249" s="110">
        <f>IF(OR(E249=""),"",VLOOKUP(E249,[1]Arbejdstider!$B$4:$AE$78,21,))</f>
        <v>0.29166666666666669</v>
      </c>
      <c r="AL249" s="115"/>
      <c r="AM249" s="115"/>
      <c r="AN249" s="115"/>
      <c r="AO249" s="115"/>
      <c r="AP249" s="115"/>
      <c r="AQ249" s="115"/>
      <c r="AR249" s="116"/>
      <c r="AS249" s="117"/>
      <c r="AT249" s="118">
        <f>IF(OR(E249=""),"",VLOOKUP(E249,[1]Arbejdstider!$B$4:$AE$78,24,))</f>
        <v>0.29166666666666674</v>
      </c>
      <c r="AU249" s="113">
        <f>IF(OR(E249=""),"",VLOOKUP(E249,[1]Arbejdstider!$B$4:$AE$78,22,))</f>
        <v>0.63541666666666663</v>
      </c>
      <c r="AV249" s="113">
        <f>IF(OR(E249=""),"",VLOOKUP(E249,[1]Arbejdstider!$B$4:$AE$78,23,))</f>
        <v>1</v>
      </c>
      <c r="AW249" s="119">
        <f t="shared" si="68"/>
        <v>0.34375</v>
      </c>
      <c r="AX249" s="120">
        <f>IF(OR($F249="",$G249=""),0,((IF($G249-MAX($F249,([1]Arbejdstider!$C$84/24))+($G249&lt;$F249)&lt;0,0,$G249-MAX($F249,([1]Arbejdstider!$C$84/24))+($G249&lt;$F249)))*24)-((IF(($G249-MAX($F249,([1]Arbejdstider!$D$84/24))+($G249&lt;$F249))&lt;0,0,($G249-MAX($F249,([1]Arbejdstider!$D$84/24))+($G249&lt;$F249)))))*24)</f>
        <v>8.2499999999999982</v>
      </c>
      <c r="AY249" s="121">
        <f>IF(OR($F249="",$G249=""),0,((IF($G249-MAX($F249,([1]Arbejdstider!$C$85/24))+($G249&lt;$F249)&lt;0,0,$G249-MAX($F249,([1]Arbejdstider!$C$85/24))+($G249&lt;$F249)))*24)-((IF(($G249-MAX($F249,([1]Arbejdstider!$D$85/24))+($G249&lt;$F249))&lt;0,0,($G249-MAX($F249,([1]Arbejdstider!$D$85/24))+($G249&lt;$F249)))))*24)-IF(OR($AR249="",$AS249=""),0,((IF($AS249-MAX($AR249,([1]Arbejdstider!$C$85/24))+($AS249&lt;$AR249)&lt;0,0,$AS249-MAX($AR249,([1]Arbejdstider!$C$85/24))+($AS249&lt;$AR249)))*24)-((IF(($AS249-MAX($AR249,([1]Arbejdstider!$D$85/24))+($AS249&lt;$AR249))&lt;0,0,($AS249-MAX($AR249,([1]Arbejdstider!$D$85/24))+($AS249&lt;$AR249)))))*24)</f>
        <v>0</v>
      </c>
      <c r="AZ249" s="121">
        <f>IFERROR(CEILING(IF(E249="","",IF(OR($F249=0,$G249=0),0,($G249&lt;=$F249)*(1-([1]Arbejdstider!$C$86/24)+([1]Arbejdstider!$D$86/24))*24+(MIN(([1]Arbejdstider!$D$86/24),$G249)-MIN(([1]Arbejdstider!$D$86/24),$F249)+MAX(([1]Arbejdstider!$C$86/24),$G249)-MAX(([1]Arbejdstider!$C$86/24),$F249))*24)-IF(OR($AR249=0,$AS249=0),0,($AS249&lt;=$AR249)*(1-([1]Arbejdstider!$C$86/24)+([1]Arbejdstider!$D$86/24))*24+(MIN(([1]Arbejdstider!$D$86/24),$AS249)-MIN(([1]Arbejdstider!$D$86/24),$AR249)+MAX(([1]Arbejdstider!$C$86/24),$AS249)-MAX(([1]Arbejdstider!$C$86/24),$AR249))*24)+IF(OR($H249=0,$I249=0),0,($I249&lt;=$H249)*(1-([1]Arbejdstider!$C$86/24)+([1]Arbejdstider!$D$86/24))*24+(MIN(([1]Arbejdstider!$D$86/24),$I249)-MIN(([1]Arbejdstider!$D$86/24),$H249)+MAX(([1]Arbejdstider!$C$86/24),$G249)-MAX(([1]Arbejdstider!$C$86/24),$H249))*24)),0.5),"")</f>
        <v>0</v>
      </c>
      <c r="BA249" s="122">
        <f t="shared" si="54"/>
        <v>0</v>
      </c>
      <c r="BB249" s="122">
        <f t="shared" si="55"/>
        <v>0</v>
      </c>
      <c r="BC249" s="122">
        <f t="shared" si="56"/>
        <v>0</v>
      </c>
      <c r="BD249" s="123"/>
      <c r="BE249" s="124"/>
      <c r="BF249" s="122">
        <f t="shared" si="53"/>
        <v>0</v>
      </c>
      <c r="BG249" s="121">
        <f t="shared" si="63"/>
        <v>8.5</v>
      </c>
      <c r="BH249" s="121">
        <f t="shared" si="57"/>
        <v>0</v>
      </c>
      <c r="BI249" s="121">
        <f t="shared" si="58"/>
        <v>0</v>
      </c>
      <c r="BJ249" s="121">
        <f t="shared" si="59"/>
        <v>0</v>
      </c>
      <c r="BK249" s="121">
        <f t="shared" si="67"/>
        <v>0</v>
      </c>
      <c r="BL249" s="121">
        <f t="shared" si="64"/>
        <v>0</v>
      </c>
      <c r="BM249" s="121">
        <f t="shared" si="60"/>
        <v>0</v>
      </c>
      <c r="BN249" s="121"/>
      <c r="BO249" s="125"/>
      <c r="BP249" s="126">
        <f>IF(OR(F249=0,G249=0),0,IF(AND(WEEKDAY(C249,2)=5,G249&lt;F249,G249&gt;(6/24)),(G249-MAX(F249,(6/24))+(F249&gt;G249))*24-7,IF(WEEKDAY(C249,2)=6,(G249-MAX(F249,(6/24))+(F249&gt;G249))*24,IF(WEEKDAY(C249,2)=7,IF(F249&gt;G249,([1]Arbejdstider!H$87-F249)*24,IF(F249&lt;G249,(G249-F249)*24)),0))))</f>
        <v>8.2499999999999982</v>
      </c>
      <c r="BQ249" s="126">
        <f>IF(OR(H249=0,I249=0),0,IF(AND(WEEKDAY(C249,2)=5,I249&lt;H249,I249&gt;(6/24)),(I249-MAX(H249,(6/24))+(H249&gt;I249))*24-7,IF(WEEKDAY(C249,2)=6,(I249-MAX(H249,(6/24))+(H249&gt;I249))*24,IF(WEEKDAY(C249,2)=7,IF(H249&gt;I249,([1]Arbejdstider!H$87-H249)*24,IF(H249&lt;I249,(I249-H249)*24)),""))))</f>
        <v>0</v>
      </c>
      <c r="BR249" s="126"/>
      <c r="BS249" s="126"/>
      <c r="BT249" s="127"/>
      <c r="BU249" s="128">
        <f t="shared" si="61"/>
        <v>0</v>
      </c>
      <c r="BV249" s="129" t="str">
        <f t="shared" si="62"/>
        <v>Lørdag</v>
      </c>
      <c r="CF249" s="131"/>
      <c r="CG249" s="131"/>
      <c r="CP249" s="132"/>
    </row>
    <row r="250" spans="2:94" s="130" customFormat="1" x14ac:dyDescent="0.2">
      <c r="B250" s="106"/>
      <c r="C250" s="107">
        <f t="shared" si="65"/>
        <v>43681</v>
      </c>
      <c r="D250" s="107" t="str">
        <f t="shared" si="66"/>
        <v>Søndag</v>
      </c>
      <c r="E250" s="108" t="s">
        <v>46</v>
      </c>
      <c r="F250" s="109">
        <f>IF(OR(E250=""),"",VLOOKUP(E250,[1]Arbejdstider!$B$4:$AE$78,2,))</f>
        <v>0</v>
      </c>
      <c r="G250" s="109">
        <f>IF(OR(E250=""),"",VLOOKUP(E250,[1]Arbejdstider!$B$4:$AE$78,3,))</f>
        <v>0</v>
      </c>
      <c r="H250" s="109">
        <f>IF(OR(E250=""),"",VLOOKUP(E250,[1]Arbejdstider!$B$4:$AE$78,4,))</f>
        <v>0</v>
      </c>
      <c r="I250" s="109">
        <f>IF(OR(E250=""),"",VLOOKUP(E250,[1]Arbejdstider!$B$4:$AE$78,5,))</f>
        <v>0</v>
      </c>
      <c r="J250" s="110">
        <f>IF(OR(E250=""),"",VLOOKUP(E250,[1]Arbejdstider!$B$4:$AE$78,6,))</f>
        <v>0</v>
      </c>
      <c r="K250" s="110">
        <f>IF(OR(E250=""),"",VLOOKUP(E250,[1]Arbejdstider!$B$4:$AE$78,7,))</f>
        <v>0</v>
      </c>
      <c r="L250" s="111">
        <f>IF(OR(E250=""),"",VLOOKUP(E250,[1]Arbejdstider!$B$3:$AE$78,10,))</f>
        <v>0</v>
      </c>
      <c r="M250" s="111">
        <f>IF(OR(E250=""),"",VLOOKUP(E250,[1]Arbejdstider!$B$4:$AE$78,11,))</f>
        <v>0</v>
      </c>
      <c r="N250" s="109">
        <f>IF(OR(E250=""),"",VLOOKUP(E250,[1]Arbejdstider!$B$4:$AE$78,14,))</f>
        <v>0</v>
      </c>
      <c r="O250" s="109">
        <f>IF(OR(E250=""),"",VLOOKUP(E250,[1]Arbejdstider!$B$4:$AE$78,15,))</f>
        <v>0</v>
      </c>
      <c r="P250" s="109">
        <f>IF(OR(E250=""),"",VLOOKUP(E250,[1]Arbejdstider!$B$4:$AE$78,12,))</f>
        <v>0</v>
      </c>
      <c r="Q250" s="109">
        <f>IF(OR(E250=""),"",VLOOKUP(E250,[1]Arbejdstider!$B$4:$AE$78,13,))</f>
        <v>0</v>
      </c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>
        <f>IF(OR(E250=""),"",VLOOKUP(E250,[1]Arbejdstider!$B$4:$AE$78,16,))</f>
        <v>0</v>
      </c>
      <c r="AC250" s="112">
        <f>IF(OR(E250=""),"",VLOOKUP(E250,[1]Arbejdstider!$B$4:$AE$78,17,))</f>
        <v>0</v>
      </c>
      <c r="AD250" s="112">
        <f>IF(OR(E250=""),"",VLOOKUP(E250,[1]Arbejdstider!$B$4:$AE$78,18,))</f>
        <v>0</v>
      </c>
      <c r="AE250" s="112">
        <f>IF(OR(E250=""),"",VLOOKUP(E250,[1]Arbejdstider!$B$4:$AE$78,19,))</f>
        <v>0</v>
      </c>
      <c r="AF250" s="113">
        <f>IF(OR(E250=""),"",VLOOKUP(E250,[1]Arbejdstider!$B$4:$AE$78,20,))</f>
        <v>1</v>
      </c>
      <c r="AG250" s="109">
        <f>IF(OR(E250=""),"",VLOOKUP(E250,[1]Arbejdstider!$B$4:$AE$78,21,))</f>
        <v>1</v>
      </c>
      <c r="AH250" s="109">
        <f>IF(OR(E250=""),"",VLOOKUP(E250,[1]Arbejdstider!$B$4:$AE$78,22,))</f>
        <v>0</v>
      </c>
      <c r="AI250" s="109">
        <f>IF(OR(E250=""),"",VLOOKUP(E250,[1]Arbejdstider!$B$4:$AE$78,23,))</f>
        <v>0</v>
      </c>
      <c r="AJ250" s="114">
        <f>IF(OR(E250=""),"",VLOOKUP(E250,[1]Arbejdstider!$B$4:$AE$78,20,))</f>
        <v>1</v>
      </c>
      <c r="AK250" s="110">
        <f>IF(OR(E250=""),"",VLOOKUP(E250,[1]Arbejdstider!$B$4:$AE$78,21,))</f>
        <v>1</v>
      </c>
      <c r="AL250" s="115"/>
      <c r="AM250" s="115"/>
      <c r="AN250" s="115"/>
      <c r="AO250" s="115"/>
      <c r="AP250" s="115"/>
      <c r="AQ250" s="115"/>
      <c r="AR250" s="116"/>
      <c r="AS250" s="117"/>
      <c r="AT250" s="118">
        <f>IF(OR(E250=""),"",VLOOKUP(E250,[1]Arbejdstider!$B$4:$AE$78,24,))</f>
        <v>0</v>
      </c>
      <c r="AU250" s="113">
        <f>IF(OR(E250=""),"",VLOOKUP(E250,[1]Arbejdstider!$B$4:$AE$78,22,))</f>
        <v>0</v>
      </c>
      <c r="AV250" s="113">
        <f>IF(OR(E250=""),"",VLOOKUP(E250,[1]Arbejdstider!$B$4:$AE$78,23,))</f>
        <v>0</v>
      </c>
      <c r="AW250" s="119">
        <f t="shared" si="68"/>
        <v>0</v>
      </c>
      <c r="AX250" s="120">
        <f>IF(OR($F250="",$G250=""),0,((IF($G250-MAX($F250,([1]Arbejdstider!$C$84/24))+($G250&lt;$F250)&lt;0,0,$G250-MAX($F250,([1]Arbejdstider!$C$84/24))+($G250&lt;$F250)))*24)-((IF(($G250-MAX($F250,([1]Arbejdstider!$D$84/24))+($G250&lt;$F250))&lt;0,0,($G250-MAX($F250,([1]Arbejdstider!$D$84/24))+($G250&lt;$F250)))))*24)</f>
        <v>0</v>
      </c>
      <c r="AY250" s="121">
        <f>IF(OR($F250="",$G250=""),0,((IF($G250-MAX($F250,([1]Arbejdstider!$C$85/24))+($G250&lt;$F250)&lt;0,0,$G250-MAX($F250,([1]Arbejdstider!$C$85/24))+($G250&lt;$F250)))*24)-((IF(($G250-MAX($F250,([1]Arbejdstider!$D$85/24))+($G250&lt;$F250))&lt;0,0,($G250-MAX($F250,([1]Arbejdstider!$D$85/24))+($G250&lt;$F250)))))*24)-IF(OR($AR250="",$AS250=""),0,((IF($AS250-MAX($AR250,([1]Arbejdstider!$C$85/24))+($AS250&lt;$AR250)&lt;0,0,$AS250-MAX($AR250,([1]Arbejdstider!$C$85/24))+($AS250&lt;$AR250)))*24)-((IF(($AS250-MAX($AR250,([1]Arbejdstider!$D$85/24))+($AS250&lt;$AR250))&lt;0,0,($AS250-MAX($AR250,([1]Arbejdstider!$D$85/24))+($AS250&lt;$AR250)))))*24)</f>
        <v>0</v>
      </c>
      <c r="AZ250" s="121">
        <f>IFERROR(CEILING(IF(E250="","",IF(OR($F250=0,$G250=0),0,($G250&lt;=$F250)*(1-([1]Arbejdstider!$C$86/24)+([1]Arbejdstider!$D$86/24))*24+(MIN(([1]Arbejdstider!$D$86/24),$G250)-MIN(([1]Arbejdstider!$D$86/24),$F250)+MAX(([1]Arbejdstider!$C$86/24),$G250)-MAX(([1]Arbejdstider!$C$86/24),$F250))*24)-IF(OR($AR250=0,$AS250=0),0,($AS250&lt;=$AR250)*(1-([1]Arbejdstider!$C$86/24)+([1]Arbejdstider!$D$86/24))*24+(MIN(([1]Arbejdstider!$D$86/24),$AS250)-MIN(([1]Arbejdstider!$D$86/24),$AR250)+MAX(([1]Arbejdstider!$C$86/24),$AS250)-MAX(([1]Arbejdstider!$C$86/24),$AR250))*24)+IF(OR($H250=0,$I250=0),0,($I250&lt;=$H250)*(1-([1]Arbejdstider!$C$86/24)+([1]Arbejdstider!$D$86/24))*24+(MIN(([1]Arbejdstider!$D$86/24),$I250)-MIN(([1]Arbejdstider!$D$86/24),$H250)+MAX(([1]Arbejdstider!$C$86/24),$G250)-MAX(([1]Arbejdstider!$C$86/24),$H250))*24)),0.5),"")</f>
        <v>0</v>
      </c>
      <c r="BA250" s="122">
        <f t="shared" si="54"/>
        <v>0</v>
      </c>
      <c r="BB250" s="122">
        <f t="shared" si="55"/>
        <v>0</v>
      </c>
      <c r="BC250" s="122">
        <f t="shared" si="56"/>
        <v>0</v>
      </c>
      <c r="BD250" s="123"/>
      <c r="BE250" s="124"/>
      <c r="BF250" s="122">
        <f t="shared" si="53"/>
        <v>0</v>
      </c>
      <c r="BG250" s="121">
        <f t="shared" si="63"/>
        <v>0</v>
      </c>
      <c r="BH250" s="121">
        <f t="shared" si="57"/>
        <v>0</v>
      </c>
      <c r="BI250" s="121">
        <f t="shared" si="58"/>
        <v>0</v>
      </c>
      <c r="BJ250" s="121">
        <f t="shared" si="59"/>
        <v>0</v>
      </c>
      <c r="BK250" s="121">
        <f t="shared" si="67"/>
        <v>0</v>
      </c>
      <c r="BL250" s="121">
        <f t="shared" si="64"/>
        <v>0</v>
      </c>
      <c r="BM250" s="121">
        <f t="shared" si="60"/>
        <v>0</v>
      </c>
      <c r="BN250" s="121"/>
      <c r="BO250" s="125"/>
      <c r="BP250" s="126">
        <f>IF(OR(F250=0,G250=0),0,IF(AND(WEEKDAY(C250,2)=5,G250&lt;F250,G250&gt;(6/24)),(G250-MAX(F250,(6/24))+(F250&gt;G250))*24-7,IF(WEEKDAY(C250,2)=6,(G250-MAX(F250,(6/24))+(F250&gt;G250))*24,IF(WEEKDAY(C250,2)=7,IF(F250&gt;G250,([1]Arbejdstider!H$87-F250)*24,IF(F250&lt;G250,(G250-F250)*24)),0))))</f>
        <v>0</v>
      </c>
      <c r="BQ250" s="126">
        <f>IF(OR(H250=0,I250=0),0,IF(AND(WEEKDAY(C250,2)=5,I250&lt;H250,I250&gt;(6/24)),(I250-MAX(H250,(6/24))+(H250&gt;I250))*24-7,IF(WEEKDAY(C250,2)=6,(I250-MAX(H250,(6/24))+(H250&gt;I250))*24,IF(WEEKDAY(C250,2)=7,IF(H250&gt;I250,([1]Arbejdstider!H$87-H250)*24,IF(H250&lt;I250,(I250-H250)*24)),""))))</f>
        <v>0</v>
      </c>
      <c r="BR250" s="126"/>
      <c r="BS250" s="126"/>
      <c r="BT250" s="127"/>
      <c r="BU250" s="128">
        <f t="shared" si="61"/>
        <v>0</v>
      </c>
      <c r="BV250" s="129" t="str">
        <f t="shared" si="62"/>
        <v>Søndag</v>
      </c>
      <c r="CF250" s="131"/>
      <c r="CG250" s="131"/>
      <c r="CP250" s="132"/>
    </row>
    <row r="251" spans="2:94" s="130" customFormat="1" x14ac:dyDescent="0.2">
      <c r="B251" s="106"/>
      <c r="C251" s="107">
        <f t="shared" si="65"/>
        <v>43682</v>
      </c>
      <c r="D251" s="107" t="str">
        <f t="shared" si="66"/>
        <v>Mandag</v>
      </c>
      <c r="E251" s="108" t="s">
        <v>46</v>
      </c>
      <c r="F251" s="109">
        <f>IF(OR(E251=""),"",VLOOKUP(E251,[1]Arbejdstider!$B$4:$AE$78,2,))</f>
        <v>0</v>
      </c>
      <c r="G251" s="109">
        <f>IF(OR(E251=""),"",VLOOKUP(E251,[1]Arbejdstider!$B$4:$AE$78,3,))</f>
        <v>0</v>
      </c>
      <c r="H251" s="109">
        <f>IF(OR(E251=""),"",VLOOKUP(E251,[1]Arbejdstider!$B$4:$AE$78,4,))</f>
        <v>0</v>
      </c>
      <c r="I251" s="109">
        <f>IF(OR(E251=""),"",VLOOKUP(E251,[1]Arbejdstider!$B$4:$AE$78,5,))</f>
        <v>0</v>
      </c>
      <c r="J251" s="110">
        <f>IF(OR(E251=""),"",VLOOKUP(E251,[1]Arbejdstider!$B$4:$AE$78,6,))</f>
        <v>0</v>
      </c>
      <c r="K251" s="110">
        <f>IF(OR(E251=""),"",VLOOKUP(E251,[1]Arbejdstider!$B$4:$AE$78,7,))</f>
        <v>0</v>
      </c>
      <c r="L251" s="111">
        <f>IF(OR(E251=""),"",VLOOKUP(E251,[1]Arbejdstider!$B$3:$AE$78,10,))</f>
        <v>0</v>
      </c>
      <c r="M251" s="111">
        <f>IF(OR(E251=""),"",VLOOKUP(E251,[1]Arbejdstider!$B$4:$AE$78,11,))</f>
        <v>0</v>
      </c>
      <c r="N251" s="109">
        <f>IF(OR(E251=""),"",VLOOKUP(E251,[1]Arbejdstider!$B$4:$AE$78,14,))</f>
        <v>0</v>
      </c>
      <c r="O251" s="109">
        <f>IF(OR(E251=""),"",VLOOKUP(E251,[1]Arbejdstider!$B$4:$AE$78,15,))</f>
        <v>0</v>
      </c>
      <c r="P251" s="109">
        <f>IF(OR(E251=""),"",VLOOKUP(E251,[1]Arbejdstider!$B$4:$AE$78,12,))</f>
        <v>0</v>
      </c>
      <c r="Q251" s="109">
        <f>IF(OR(E251=""),"",VLOOKUP(E251,[1]Arbejdstider!$B$4:$AE$78,13,))</f>
        <v>0</v>
      </c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>
        <f>IF(OR(E251=""),"",VLOOKUP(E251,[1]Arbejdstider!$B$4:$AE$78,16,))</f>
        <v>0</v>
      </c>
      <c r="AC251" s="112">
        <f>IF(OR(E251=""),"",VLOOKUP(E251,[1]Arbejdstider!$B$4:$AE$78,17,))</f>
        <v>0</v>
      </c>
      <c r="AD251" s="112">
        <f>IF(OR(E251=""),"",VLOOKUP(E251,[1]Arbejdstider!$B$4:$AE$78,18,))</f>
        <v>0</v>
      </c>
      <c r="AE251" s="112">
        <f>IF(OR(E251=""),"",VLOOKUP(E251,[1]Arbejdstider!$B$4:$AE$78,19,))</f>
        <v>0</v>
      </c>
      <c r="AF251" s="113">
        <f>IF(OR(E251=""),"",VLOOKUP(E251,[1]Arbejdstider!$B$4:$AE$78,20,))</f>
        <v>1</v>
      </c>
      <c r="AG251" s="109">
        <f>IF(OR(E251=""),"",VLOOKUP(E251,[1]Arbejdstider!$B$4:$AE$78,21,))</f>
        <v>1</v>
      </c>
      <c r="AH251" s="109">
        <f>IF(OR(E251=""),"",VLOOKUP(E251,[1]Arbejdstider!$B$4:$AE$78,22,))</f>
        <v>0</v>
      </c>
      <c r="AI251" s="109">
        <f>IF(OR(E251=""),"",VLOOKUP(E251,[1]Arbejdstider!$B$4:$AE$78,23,))</f>
        <v>0</v>
      </c>
      <c r="AJ251" s="114">
        <f>IF(OR(E251=""),"",VLOOKUP(E251,[1]Arbejdstider!$B$4:$AE$78,20,))</f>
        <v>1</v>
      </c>
      <c r="AK251" s="110">
        <f>IF(OR(E251=""),"",VLOOKUP(E251,[1]Arbejdstider!$B$4:$AE$78,21,))</f>
        <v>1</v>
      </c>
      <c r="AL251" s="115"/>
      <c r="AM251" s="115"/>
      <c r="AN251" s="115"/>
      <c r="AO251" s="115"/>
      <c r="AP251" s="115"/>
      <c r="AQ251" s="115"/>
      <c r="AR251" s="116"/>
      <c r="AS251" s="117"/>
      <c r="AT251" s="118">
        <f>IF(OR(E251=""),"",VLOOKUP(E251,[1]Arbejdstider!$B$4:$AE$78,24,))</f>
        <v>0</v>
      </c>
      <c r="AU251" s="113">
        <f>IF(OR(E251=""),"",VLOOKUP(E251,[1]Arbejdstider!$B$4:$AE$78,22,))</f>
        <v>0</v>
      </c>
      <c r="AV251" s="113">
        <f>IF(OR(E251=""),"",VLOOKUP(E251,[1]Arbejdstider!$B$4:$AE$78,23,))</f>
        <v>0</v>
      </c>
      <c r="AW251" s="119">
        <f t="shared" si="68"/>
        <v>0</v>
      </c>
      <c r="AX251" s="120">
        <f>IF(OR($F251="",$G251=""),0,((IF($G251-MAX($F251,([1]Arbejdstider!$C$84/24))+($G251&lt;$F251)&lt;0,0,$G251-MAX($F251,([1]Arbejdstider!$C$84/24))+($G251&lt;$F251)))*24)-((IF(($G251-MAX($F251,([1]Arbejdstider!$D$84/24))+($G251&lt;$F251))&lt;0,0,($G251-MAX($F251,([1]Arbejdstider!$D$84/24))+($G251&lt;$F251)))))*24)</f>
        <v>0</v>
      </c>
      <c r="AY251" s="121">
        <f>IF(OR($F251="",$G251=""),0,((IF($G251-MAX($F251,([1]Arbejdstider!$C$85/24))+($G251&lt;$F251)&lt;0,0,$G251-MAX($F251,([1]Arbejdstider!$C$85/24))+($G251&lt;$F251)))*24)-((IF(($G251-MAX($F251,([1]Arbejdstider!$D$85/24))+($G251&lt;$F251))&lt;0,0,($G251-MAX($F251,([1]Arbejdstider!$D$85/24))+($G251&lt;$F251)))))*24)-IF(OR($AR251="",$AS251=""),0,((IF($AS251-MAX($AR251,([1]Arbejdstider!$C$85/24))+($AS251&lt;$AR251)&lt;0,0,$AS251-MAX($AR251,([1]Arbejdstider!$C$85/24))+($AS251&lt;$AR251)))*24)-((IF(($AS251-MAX($AR251,([1]Arbejdstider!$D$85/24))+($AS251&lt;$AR251))&lt;0,0,($AS251-MAX($AR251,([1]Arbejdstider!$D$85/24))+($AS251&lt;$AR251)))))*24)</f>
        <v>0</v>
      </c>
      <c r="AZ251" s="121">
        <f>IFERROR(CEILING(IF(E251="","",IF(OR($F251=0,$G251=0),0,($G251&lt;=$F251)*(1-([1]Arbejdstider!$C$86/24)+([1]Arbejdstider!$D$86/24))*24+(MIN(([1]Arbejdstider!$D$86/24),$G251)-MIN(([1]Arbejdstider!$D$86/24),$F251)+MAX(([1]Arbejdstider!$C$86/24),$G251)-MAX(([1]Arbejdstider!$C$86/24),$F251))*24)-IF(OR($AR251=0,$AS251=0),0,($AS251&lt;=$AR251)*(1-([1]Arbejdstider!$C$86/24)+([1]Arbejdstider!$D$86/24))*24+(MIN(([1]Arbejdstider!$D$86/24),$AS251)-MIN(([1]Arbejdstider!$D$86/24),$AR251)+MAX(([1]Arbejdstider!$C$86/24),$AS251)-MAX(([1]Arbejdstider!$C$86/24),$AR251))*24)+IF(OR($H251=0,$I251=0),0,($I251&lt;=$H251)*(1-([1]Arbejdstider!$C$86/24)+([1]Arbejdstider!$D$86/24))*24+(MIN(([1]Arbejdstider!$D$86/24),$I251)-MIN(([1]Arbejdstider!$D$86/24),$H251)+MAX(([1]Arbejdstider!$C$86/24),$G251)-MAX(([1]Arbejdstider!$C$86/24),$H251))*24)),0.5),"")</f>
        <v>0</v>
      </c>
      <c r="BA251" s="122">
        <f t="shared" si="54"/>
        <v>0</v>
      </c>
      <c r="BB251" s="122">
        <f t="shared" si="55"/>
        <v>0</v>
      </c>
      <c r="BC251" s="122">
        <f t="shared" si="56"/>
        <v>0</v>
      </c>
      <c r="BD251" s="123"/>
      <c r="BE251" s="124"/>
      <c r="BF251" s="122">
        <f t="shared" si="53"/>
        <v>0</v>
      </c>
      <c r="BG251" s="121">
        <f t="shared" si="63"/>
        <v>0</v>
      </c>
      <c r="BH251" s="121">
        <f t="shared" si="57"/>
        <v>0</v>
      </c>
      <c r="BI251" s="121">
        <f t="shared" si="58"/>
        <v>0</v>
      </c>
      <c r="BJ251" s="121">
        <f t="shared" si="59"/>
        <v>0</v>
      </c>
      <c r="BK251" s="121">
        <f t="shared" si="67"/>
        <v>0</v>
      </c>
      <c r="BL251" s="121">
        <f t="shared" si="64"/>
        <v>0</v>
      </c>
      <c r="BM251" s="121">
        <f t="shared" si="60"/>
        <v>0</v>
      </c>
      <c r="BN251" s="121"/>
      <c r="BO251" s="125">
        <f>SUM(AW245:AW251)</f>
        <v>1.03125</v>
      </c>
      <c r="BP251" s="126">
        <f>IF(OR(F251=0,G251=0),0,IF(AND(WEEKDAY(C251,2)=5,G251&lt;F251,G251&gt;(6/24)),(G251-MAX(F251,(6/24))+(F251&gt;G251))*24-7,IF(WEEKDAY(C251,2)=6,(G251-MAX(F251,(6/24))+(F251&gt;G251))*24,IF(WEEKDAY(C251,2)=7,IF(F251&gt;G251,([1]Arbejdstider!H$87-F251)*24,IF(F251&lt;G251,(G251-F251)*24)),0))))</f>
        <v>0</v>
      </c>
      <c r="BQ251" s="126">
        <f>IF(OR(H251=0,I251=0),0,IF(AND(WEEKDAY(C251,2)=5,I251&lt;H251,I251&gt;(6/24)),(I251-MAX(H251,(6/24))+(H251&gt;I251))*24-7,IF(WEEKDAY(C251,2)=6,(I251-MAX(H251,(6/24))+(H251&gt;I251))*24,IF(WEEKDAY(C251,2)=7,IF(H251&gt;I251,([1]Arbejdstider!H$87-H251)*24,IF(H251&lt;I251,(I251-H251)*24)),""))))</f>
        <v>0</v>
      </c>
      <c r="BR251" s="126"/>
      <c r="BS251" s="126"/>
      <c r="BT251" s="127"/>
      <c r="BU251" s="128">
        <f t="shared" si="61"/>
        <v>0</v>
      </c>
      <c r="BV251" s="129" t="str">
        <f t="shared" si="62"/>
        <v>Mandag</v>
      </c>
      <c r="CF251" s="131"/>
      <c r="CG251" s="131"/>
      <c r="CP251" s="132"/>
    </row>
    <row r="252" spans="2:94" s="139" customFormat="1" x14ac:dyDescent="0.2">
      <c r="B252" s="133">
        <f>B245+1</f>
        <v>32</v>
      </c>
      <c r="C252" s="134">
        <f t="shared" si="65"/>
        <v>43683</v>
      </c>
      <c r="D252" s="134" t="str">
        <f t="shared" si="66"/>
        <v>Tirsdag</v>
      </c>
      <c r="E252" s="135" t="s">
        <v>45</v>
      </c>
      <c r="F252" s="109">
        <f>IF(OR(E252=""),"",VLOOKUP(E252,[1]Arbejdstider!$B$4:$AE$78,2,))</f>
        <v>0.625</v>
      </c>
      <c r="G252" s="109">
        <f>IF(OR(E252=""),"",VLOOKUP(E252,[1]Arbejdstider!$B$4:$AE$78,3,))</f>
        <v>0.96875</v>
      </c>
      <c r="H252" s="109">
        <f>IF(OR(E252=""),"",VLOOKUP(E252,[1]Arbejdstider!$B$4:$AE$78,4,))</f>
        <v>0</v>
      </c>
      <c r="I252" s="109">
        <f>IF(OR(E252=""),"",VLOOKUP(E252,[1]Arbejdstider!$B$4:$AE$78,5,))</f>
        <v>0</v>
      </c>
      <c r="J252" s="110">
        <f>IF(OR(E252=""),"",VLOOKUP(E252,[1]Arbejdstider!$B$4:$AE$78,6,))</f>
        <v>0</v>
      </c>
      <c r="K252" s="110">
        <f>IF(OR(E252=""),"",VLOOKUP(E252,[1]Arbejdstider!$B$4:$AE$78,7,))</f>
        <v>0</v>
      </c>
      <c r="L252" s="111">
        <f>IF(OR(E252=""),"",VLOOKUP(E252,[1]Arbejdstider!$B$3:$AE$78,10,))</f>
        <v>0</v>
      </c>
      <c r="M252" s="111">
        <f>IF(OR(E252=""),"",VLOOKUP(E252,[1]Arbejdstider!$B$4:$AE$78,11,))</f>
        <v>0</v>
      </c>
      <c r="N252" s="109">
        <f>IF(OR(E252=""),"",VLOOKUP(E252,[1]Arbejdstider!$B$4:$AE$78,14,))</f>
        <v>0</v>
      </c>
      <c r="O252" s="109">
        <f>IF(OR(E252=""),"",VLOOKUP(E252,[1]Arbejdstider!$B$4:$AE$78,15,))</f>
        <v>0</v>
      </c>
      <c r="P252" s="109">
        <f>IF(OR(E252=""),"",VLOOKUP(E252,[1]Arbejdstider!$B$4:$AE$78,12,))</f>
        <v>0</v>
      </c>
      <c r="Q252" s="109">
        <f>IF(OR(E252=""),"",VLOOKUP(E252,[1]Arbejdstider!$B$4:$AE$78,13,))</f>
        <v>0</v>
      </c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>
        <f>IF(OR(E252=""),"",VLOOKUP(E252,[1]Arbejdstider!$B$4:$AE$78,16,))</f>
        <v>0</v>
      </c>
      <c r="AC252" s="112">
        <f>IF(OR(E252=""),"",VLOOKUP(E252,[1]Arbejdstider!$B$4:$AE$78,17,))</f>
        <v>0</v>
      </c>
      <c r="AD252" s="112">
        <f>IF(OR(E252=""),"",VLOOKUP(E252,[1]Arbejdstider!$B$4:$AE$78,18,))</f>
        <v>0</v>
      </c>
      <c r="AE252" s="112">
        <f>IF(OR(E252=""),"",VLOOKUP(E252,[1]Arbejdstider!$B$4:$AE$78,19,))</f>
        <v>0</v>
      </c>
      <c r="AF252" s="113">
        <f>IF(OR(E252=""),"",VLOOKUP(E252,[1]Arbejdstider!$B$4:$AE$78,20,))</f>
        <v>1</v>
      </c>
      <c r="AG252" s="109">
        <f>IF(OR(E252=""),"",VLOOKUP(E252,[1]Arbejdstider!$B$4:$AE$78,21,))</f>
        <v>0.625</v>
      </c>
      <c r="AH252" s="109">
        <f>IF(OR(E252=""),"",VLOOKUP(E252,[1]Arbejdstider!$B$4:$AE$78,22,))</f>
        <v>0.96875</v>
      </c>
      <c r="AI252" s="109">
        <f>IF(OR(E252=""),"",VLOOKUP(E252,[1]Arbejdstider!$B$4:$AE$78,23,))</f>
        <v>1</v>
      </c>
      <c r="AJ252" s="114">
        <f>IF(OR(E252=""),"",VLOOKUP(E252,[1]Arbejdstider!$B$4:$AE$78,20,))</f>
        <v>1</v>
      </c>
      <c r="AK252" s="110">
        <f>IF(OR(E252=""),"",VLOOKUP(E252,[1]Arbejdstider!$B$4:$AE$78,21,))</f>
        <v>0.625</v>
      </c>
      <c r="AL252" s="115"/>
      <c r="AM252" s="115"/>
      <c r="AN252" s="115"/>
      <c r="AO252" s="115"/>
      <c r="AP252" s="115"/>
      <c r="AQ252" s="115"/>
      <c r="AR252" s="116"/>
      <c r="AS252" s="117"/>
      <c r="AT252" s="118">
        <f>IF(OR(E252=""),"",VLOOKUP(E252,[1]Arbejdstider!$B$4:$AE$78,24,))</f>
        <v>0.625</v>
      </c>
      <c r="AU252" s="113">
        <f>IF(OR(E252=""),"",VLOOKUP(E252,[1]Arbejdstider!$B$4:$AE$78,22,))</f>
        <v>0.96875</v>
      </c>
      <c r="AV252" s="113">
        <f>IF(OR(E252=""),"",VLOOKUP(E252,[1]Arbejdstider!$B$4:$AE$78,23,))</f>
        <v>1</v>
      </c>
      <c r="AW252" s="119">
        <f t="shared" si="68"/>
        <v>0.34375</v>
      </c>
      <c r="AX252" s="120">
        <f>IF(OR($F252="",$G252=""),0,((IF($G252-MAX($F252,([1]Arbejdstider!$C$84/24))+($G252&lt;$F252)&lt;0,0,$G252-MAX($F252,([1]Arbejdstider!$C$84/24))+($G252&lt;$F252)))*24)-((IF(($G252-MAX($F252,([1]Arbejdstider!$D$84/24))+($G252&lt;$F252))&lt;0,0,($G252-MAX($F252,([1]Arbejdstider!$D$84/24))+($G252&lt;$F252)))))*24)</f>
        <v>3</v>
      </c>
      <c r="AY252" s="122">
        <f>IF(OR($F252="",$G252=""),0,((IF($G252-MAX($F252,([1]Arbejdstider!$C$85/24))+($G252&lt;$F252)&lt;0,0,$G252-MAX($F252,([1]Arbejdstider!$C$85/24))+($G252&lt;$F252)))*24)-((IF(($G252-MAX($F252,([1]Arbejdstider!$D$85/24))+($G252&lt;$F252))&lt;0,0,($G252-MAX($F252,([1]Arbejdstider!$D$85/24))+($G252&lt;$F252)))))*24)-IF(OR($AR252="",$AS252=""),0,((IF($AS252-MAX($AR252,([1]Arbejdstider!$C$85/24))+($AS252&lt;$AR252)&lt;0,0,$AS252-MAX($AR252,([1]Arbejdstider!$C$85/24))+($AS252&lt;$AR252)))*24)-((IF(($AS252-MAX($AR252,([1]Arbejdstider!$D$85/24))+($AS252&lt;$AR252))&lt;0,0,($AS252-MAX($AR252,([1]Arbejdstider!$D$85/24))+($AS252&lt;$AR252)))))*24)</f>
        <v>5.0000000000000009</v>
      </c>
      <c r="AZ252" s="122">
        <f>IFERROR(CEILING(IF(E252="","",IF(OR($F252=0,$G252=0),0,($G252&lt;=$F252)*(1-([1]Arbejdstider!$C$86/24)+([1]Arbejdstider!$D$86/24))*24+(MIN(([1]Arbejdstider!$D$86/24),$G252)-MIN(([1]Arbejdstider!$D$86/24),$F252)+MAX(([1]Arbejdstider!$C$86/24),$G252)-MAX(([1]Arbejdstider!$C$86/24),$F252))*24)-IF(OR($AR252=0,$AS252=0),0,($AS252&lt;=$AR252)*(1-([1]Arbejdstider!$C$86/24)+([1]Arbejdstider!$D$86/24))*24+(MIN(([1]Arbejdstider!$D$86/24),$AS252)-MIN(([1]Arbejdstider!$D$86/24),$AR252)+MAX(([1]Arbejdstider!$C$86/24),$AS252)-MAX(([1]Arbejdstider!$C$86/24),$AR252))*24)+IF(OR($H252=0,$I252=0),0,($I252&lt;=$H252)*(1-([1]Arbejdstider!$C$86/24)+([1]Arbejdstider!$D$86/24))*24+(MIN(([1]Arbejdstider!$D$86/24),$I252)-MIN(([1]Arbejdstider!$D$86/24),$H252)+MAX(([1]Arbejdstider!$C$86/24),$G252)-MAX(([1]Arbejdstider!$C$86/24),$H252))*24)),0.5),"")</f>
        <v>0.5</v>
      </c>
      <c r="BA252" s="122">
        <f t="shared" si="54"/>
        <v>0</v>
      </c>
      <c r="BB252" s="122">
        <f t="shared" si="55"/>
        <v>0</v>
      </c>
      <c r="BC252" s="122">
        <f t="shared" si="56"/>
        <v>0</v>
      </c>
      <c r="BD252" s="123"/>
      <c r="BE252" s="124"/>
      <c r="BF252" s="122">
        <f t="shared" si="53"/>
        <v>0</v>
      </c>
      <c r="BG252" s="122">
        <f t="shared" si="63"/>
        <v>0</v>
      </c>
      <c r="BH252" s="122">
        <f t="shared" si="57"/>
        <v>0</v>
      </c>
      <c r="BI252" s="121">
        <f t="shared" si="58"/>
        <v>0</v>
      </c>
      <c r="BJ252" s="122">
        <f t="shared" si="59"/>
        <v>0</v>
      </c>
      <c r="BK252" s="122">
        <f t="shared" si="67"/>
        <v>0</v>
      </c>
      <c r="BL252" s="121">
        <f t="shared" si="64"/>
        <v>0</v>
      </c>
      <c r="BM252" s="121">
        <f t="shared" si="60"/>
        <v>0</v>
      </c>
      <c r="BN252" s="121"/>
      <c r="BO252" s="136"/>
      <c r="BP252" s="137">
        <f>IF(OR(F252=0,G252=0),0,IF(AND(WEEKDAY(C252,2)=5,G252&lt;F252,G252&gt;(6/24)),(G252-MAX(F252,(6/24))+(F252&gt;G252))*24-7,IF(WEEKDAY(C252,2)=6,(G252-MAX(F252,(6/24))+(F252&gt;G252))*24,IF(WEEKDAY(C252,2)=7,IF(F252&gt;G252,([1]Arbejdstider!H$87-F252)*24,IF(F252&lt;G252,(G252-F252)*24)),0))))</f>
        <v>0</v>
      </c>
      <c r="BQ252" s="126">
        <f>IF(OR(H252=0,I252=0),0,IF(AND(WEEKDAY(C252,2)=5,I252&lt;H252,I252&gt;(6/24)),(I252-MAX(H252,(6/24))+(H252&gt;I252))*24-7,IF(WEEKDAY(C252,2)=6,(I252-MAX(H252,(6/24))+(H252&gt;I252))*24,IF(WEEKDAY(C252,2)=7,IF(H252&gt;I252,([1]Arbejdstider!H$87-H252)*24,IF(H252&lt;I252,(I252-H252)*24)),""))))</f>
        <v>0</v>
      </c>
      <c r="BR252" s="137"/>
      <c r="BS252" s="137"/>
      <c r="BT252" s="138"/>
      <c r="BU252" s="128">
        <f t="shared" si="61"/>
        <v>32</v>
      </c>
      <c r="BV252" s="129" t="str">
        <f t="shared" si="62"/>
        <v>Tirsdag</v>
      </c>
      <c r="CF252" s="140"/>
      <c r="CG252" s="140"/>
      <c r="CP252" s="141"/>
    </row>
    <row r="253" spans="2:94" s="139" customFormat="1" x14ac:dyDescent="0.2">
      <c r="B253" s="133"/>
      <c r="C253" s="134">
        <f t="shared" si="65"/>
        <v>43684</v>
      </c>
      <c r="D253" s="134" t="str">
        <f t="shared" si="66"/>
        <v>Onsdag</v>
      </c>
      <c r="E253" s="135" t="s">
        <v>45</v>
      </c>
      <c r="F253" s="109">
        <f>IF(OR(E253=""),"",VLOOKUP(E253,[1]Arbejdstider!$B$4:$AE$78,2,))</f>
        <v>0.625</v>
      </c>
      <c r="G253" s="109">
        <f>IF(OR(E253=""),"",VLOOKUP(E253,[1]Arbejdstider!$B$4:$AE$78,3,))</f>
        <v>0.96875</v>
      </c>
      <c r="H253" s="109">
        <f>IF(OR(E253=""),"",VLOOKUP(E253,[1]Arbejdstider!$B$4:$AE$78,4,))</f>
        <v>0</v>
      </c>
      <c r="I253" s="109">
        <f>IF(OR(E253=""),"",VLOOKUP(E253,[1]Arbejdstider!$B$4:$AE$78,5,))</f>
        <v>0</v>
      </c>
      <c r="J253" s="110">
        <f>IF(OR(E253=""),"",VLOOKUP(E253,[1]Arbejdstider!$B$4:$AE$78,6,))</f>
        <v>0</v>
      </c>
      <c r="K253" s="110">
        <f>IF(OR(E253=""),"",VLOOKUP(E253,[1]Arbejdstider!$B$4:$AE$78,7,))</f>
        <v>0</v>
      </c>
      <c r="L253" s="111">
        <f>IF(OR(E253=""),"",VLOOKUP(E253,[1]Arbejdstider!$B$3:$AE$78,10,))</f>
        <v>0</v>
      </c>
      <c r="M253" s="111">
        <f>IF(OR(E253=""),"",VLOOKUP(E253,[1]Arbejdstider!$B$4:$AE$78,11,))</f>
        <v>0</v>
      </c>
      <c r="N253" s="109">
        <f>IF(OR(E253=""),"",VLOOKUP(E253,[1]Arbejdstider!$B$4:$AE$78,14,))</f>
        <v>0</v>
      </c>
      <c r="O253" s="109">
        <f>IF(OR(E253=""),"",VLOOKUP(E253,[1]Arbejdstider!$B$4:$AE$78,15,))</f>
        <v>0</v>
      </c>
      <c r="P253" s="109">
        <f>IF(OR(E253=""),"",VLOOKUP(E253,[1]Arbejdstider!$B$4:$AE$78,12,))</f>
        <v>0</v>
      </c>
      <c r="Q253" s="109">
        <f>IF(OR(E253=""),"",VLOOKUP(E253,[1]Arbejdstider!$B$4:$AE$78,13,))</f>
        <v>0</v>
      </c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>
        <f>IF(OR(E253=""),"",VLOOKUP(E253,[1]Arbejdstider!$B$4:$AE$78,16,))</f>
        <v>0</v>
      </c>
      <c r="AC253" s="112">
        <f>IF(OR(E253=""),"",VLOOKUP(E253,[1]Arbejdstider!$B$4:$AE$78,17,))</f>
        <v>0</v>
      </c>
      <c r="AD253" s="112">
        <f>IF(OR(E253=""),"",VLOOKUP(E253,[1]Arbejdstider!$B$4:$AE$78,18,))</f>
        <v>0</v>
      </c>
      <c r="AE253" s="112">
        <f>IF(OR(E253=""),"",VLOOKUP(E253,[1]Arbejdstider!$B$4:$AE$78,19,))</f>
        <v>0</v>
      </c>
      <c r="AF253" s="113">
        <f>IF(OR(E253=""),"",VLOOKUP(E253,[1]Arbejdstider!$B$4:$AE$78,20,))</f>
        <v>1</v>
      </c>
      <c r="AG253" s="109">
        <f>IF(OR(E253=""),"",VLOOKUP(E253,[1]Arbejdstider!$B$4:$AE$78,21,))</f>
        <v>0.625</v>
      </c>
      <c r="AH253" s="109">
        <f>IF(OR(E253=""),"",VLOOKUP(E253,[1]Arbejdstider!$B$4:$AE$78,22,))</f>
        <v>0.96875</v>
      </c>
      <c r="AI253" s="109">
        <f>IF(OR(E253=""),"",VLOOKUP(E253,[1]Arbejdstider!$B$4:$AE$78,23,))</f>
        <v>1</v>
      </c>
      <c r="AJ253" s="114">
        <f>IF(OR(E253=""),"",VLOOKUP(E253,[1]Arbejdstider!$B$4:$AE$78,20,))</f>
        <v>1</v>
      </c>
      <c r="AK253" s="110">
        <f>IF(OR(E253=""),"",VLOOKUP(E253,[1]Arbejdstider!$B$4:$AE$78,21,))</f>
        <v>0.625</v>
      </c>
      <c r="AL253" s="115"/>
      <c r="AM253" s="115"/>
      <c r="AN253" s="115"/>
      <c r="AO253" s="115"/>
      <c r="AP253" s="115"/>
      <c r="AQ253" s="115"/>
      <c r="AR253" s="116"/>
      <c r="AS253" s="117"/>
      <c r="AT253" s="118">
        <f>IF(OR(E253=""),"",VLOOKUP(E253,[1]Arbejdstider!$B$4:$AE$78,24,))</f>
        <v>0.625</v>
      </c>
      <c r="AU253" s="113">
        <f>IF(OR(E253=""),"",VLOOKUP(E253,[1]Arbejdstider!$B$4:$AE$78,22,))</f>
        <v>0.96875</v>
      </c>
      <c r="AV253" s="113">
        <f>IF(OR(E253=""),"",VLOOKUP(E253,[1]Arbejdstider!$B$4:$AE$78,23,))</f>
        <v>1</v>
      </c>
      <c r="AW253" s="119">
        <f t="shared" si="68"/>
        <v>0.34375</v>
      </c>
      <c r="AX253" s="120">
        <f>IF(OR($F253="",$G253=""),0,((IF($G253-MAX($F253,([1]Arbejdstider!$C$84/24))+($G253&lt;$F253)&lt;0,0,$G253-MAX($F253,([1]Arbejdstider!$C$84/24))+($G253&lt;$F253)))*24)-((IF(($G253-MAX($F253,([1]Arbejdstider!$D$84/24))+($G253&lt;$F253))&lt;0,0,($G253-MAX($F253,([1]Arbejdstider!$D$84/24))+($G253&lt;$F253)))))*24)</f>
        <v>3</v>
      </c>
      <c r="AY253" s="122">
        <f>IF(OR($F253="",$G253=""),0,((IF($G253-MAX($F253,([1]Arbejdstider!$C$85/24))+($G253&lt;$F253)&lt;0,0,$G253-MAX($F253,([1]Arbejdstider!$C$85/24))+($G253&lt;$F253)))*24)-((IF(($G253-MAX($F253,([1]Arbejdstider!$D$85/24))+($G253&lt;$F253))&lt;0,0,($G253-MAX($F253,([1]Arbejdstider!$D$85/24))+($G253&lt;$F253)))))*24)-IF(OR($AR253="",$AS253=""),0,((IF($AS253-MAX($AR253,([1]Arbejdstider!$C$85/24))+($AS253&lt;$AR253)&lt;0,0,$AS253-MAX($AR253,([1]Arbejdstider!$C$85/24))+($AS253&lt;$AR253)))*24)-((IF(($AS253-MAX($AR253,([1]Arbejdstider!$D$85/24))+($AS253&lt;$AR253))&lt;0,0,($AS253-MAX($AR253,([1]Arbejdstider!$D$85/24))+($AS253&lt;$AR253)))))*24)</f>
        <v>5.0000000000000009</v>
      </c>
      <c r="AZ253" s="122">
        <f>IFERROR(CEILING(IF(E253="","",IF(OR($F253=0,$G253=0),0,($G253&lt;=$F253)*(1-([1]Arbejdstider!$C$86/24)+([1]Arbejdstider!$D$86/24))*24+(MIN(([1]Arbejdstider!$D$86/24),$G253)-MIN(([1]Arbejdstider!$D$86/24),$F253)+MAX(([1]Arbejdstider!$C$86/24),$G253)-MAX(([1]Arbejdstider!$C$86/24),$F253))*24)-IF(OR($AR253=0,$AS253=0),0,($AS253&lt;=$AR253)*(1-([1]Arbejdstider!$C$86/24)+([1]Arbejdstider!$D$86/24))*24+(MIN(([1]Arbejdstider!$D$86/24),$AS253)-MIN(([1]Arbejdstider!$D$86/24),$AR253)+MAX(([1]Arbejdstider!$C$86/24),$AS253)-MAX(([1]Arbejdstider!$C$86/24),$AR253))*24)+IF(OR($H253=0,$I253=0),0,($I253&lt;=$H253)*(1-([1]Arbejdstider!$C$86/24)+([1]Arbejdstider!$D$86/24))*24+(MIN(([1]Arbejdstider!$D$86/24),$I253)-MIN(([1]Arbejdstider!$D$86/24),$H253)+MAX(([1]Arbejdstider!$C$86/24),$G253)-MAX(([1]Arbejdstider!$C$86/24),$H253))*24)),0.5),"")</f>
        <v>0.5</v>
      </c>
      <c r="BA253" s="122">
        <f t="shared" si="54"/>
        <v>0</v>
      </c>
      <c r="BB253" s="122">
        <f t="shared" si="55"/>
        <v>0</v>
      </c>
      <c r="BC253" s="122">
        <f t="shared" si="56"/>
        <v>0</v>
      </c>
      <c r="BD253" s="123"/>
      <c r="BE253" s="124"/>
      <c r="BF253" s="122">
        <f t="shared" si="53"/>
        <v>0</v>
      </c>
      <c r="BG253" s="122">
        <f t="shared" si="63"/>
        <v>0</v>
      </c>
      <c r="BH253" s="122">
        <f t="shared" si="57"/>
        <v>0</v>
      </c>
      <c r="BI253" s="121">
        <f t="shared" si="58"/>
        <v>0</v>
      </c>
      <c r="BJ253" s="122">
        <f t="shared" si="59"/>
        <v>0</v>
      </c>
      <c r="BK253" s="122">
        <f t="shared" si="67"/>
        <v>0</v>
      </c>
      <c r="BL253" s="121">
        <f t="shared" si="64"/>
        <v>0</v>
      </c>
      <c r="BM253" s="121">
        <f t="shared" si="60"/>
        <v>0</v>
      </c>
      <c r="BN253" s="121"/>
      <c r="BO253" s="136"/>
      <c r="BP253" s="137">
        <f>IF(OR(F253=0,G253=0),0,IF(AND(WEEKDAY(C253,2)=5,G253&lt;F253,G253&gt;(6/24)),(G253-MAX(F253,(6/24))+(F253&gt;G253))*24-7,IF(WEEKDAY(C253,2)=6,(G253-MAX(F253,(6/24))+(F253&gt;G253))*24,IF(WEEKDAY(C253,2)=7,IF(F253&gt;G253,([1]Arbejdstider!H$87-F253)*24,IF(F253&lt;G253,(G253-F253)*24)),0))))</f>
        <v>0</v>
      </c>
      <c r="BQ253" s="126">
        <f>IF(OR(H253=0,I253=0),0,IF(AND(WEEKDAY(C253,2)=5,I253&lt;H253,I253&gt;(6/24)),(I253-MAX(H253,(6/24))+(H253&gt;I253))*24-7,IF(WEEKDAY(C253,2)=6,(I253-MAX(H253,(6/24))+(H253&gt;I253))*24,IF(WEEKDAY(C253,2)=7,IF(H253&gt;I253,([1]Arbejdstider!H$87-H253)*24,IF(H253&lt;I253,(I253-H253)*24)),""))))</f>
        <v>0</v>
      </c>
      <c r="BR253" s="137"/>
      <c r="BS253" s="137"/>
      <c r="BT253" s="138"/>
      <c r="BU253" s="128">
        <f t="shared" si="61"/>
        <v>0</v>
      </c>
      <c r="BV253" s="129" t="str">
        <f t="shared" si="62"/>
        <v>Onsdag</v>
      </c>
      <c r="CF253" s="140"/>
      <c r="CG253" s="140"/>
      <c r="CP253" s="141"/>
    </row>
    <row r="254" spans="2:94" s="139" customFormat="1" x14ac:dyDescent="0.2">
      <c r="B254" s="133"/>
      <c r="C254" s="134">
        <f t="shared" si="65"/>
        <v>43685</v>
      </c>
      <c r="D254" s="134" t="str">
        <f t="shared" si="66"/>
        <v>Torsdag</v>
      </c>
      <c r="E254" s="135" t="s">
        <v>45</v>
      </c>
      <c r="F254" s="109">
        <f>IF(OR(E254=""),"",VLOOKUP(E254,[1]Arbejdstider!$B$4:$AE$78,2,))</f>
        <v>0.625</v>
      </c>
      <c r="G254" s="109">
        <f>IF(OR(E254=""),"",VLOOKUP(E254,[1]Arbejdstider!$B$4:$AE$78,3,))</f>
        <v>0.96875</v>
      </c>
      <c r="H254" s="109">
        <f>IF(OR(E254=""),"",VLOOKUP(E254,[1]Arbejdstider!$B$4:$AE$78,4,))</f>
        <v>0</v>
      </c>
      <c r="I254" s="109">
        <f>IF(OR(E254=""),"",VLOOKUP(E254,[1]Arbejdstider!$B$4:$AE$78,5,))</f>
        <v>0</v>
      </c>
      <c r="J254" s="110">
        <f>IF(OR(E254=""),"",VLOOKUP(E254,[1]Arbejdstider!$B$4:$AE$78,6,))</f>
        <v>0</v>
      </c>
      <c r="K254" s="110">
        <f>IF(OR(E254=""),"",VLOOKUP(E254,[1]Arbejdstider!$B$4:$AE$78,7,))</f>
        <v>0</v>
      </c>
      <c r="L254" s="111">
        <f>IF(OR(E254=""),"",VLOOKUP(E254,[1]Arbejdstider!$B$3:$AE$78,10,))</f>
        <v>0</v>
      </c>
      <c r="M254" s="111">
        <f>IF(OR(E254=""),"",VLOOKUP(E254,[1]Arbejdstider!$B$4:$AE$78,11,))</f>
        <v>0</v>
      </c>
      <c r="N254" s="109">
        <f>IF(OR(E254=""),"",VLOOKUP(E254,[1]Arbejdstider!$B$4:$AE$78,14,))</f>
        <v>0</v>
      </c>
      <c r="O254" s="109">
        <f>IF(OR(E254=""),"",VLOOKUP(E254,[1]Arbejdstider!$B$4:$AE$78,15,))</f>
        <v>0</v>
      </c>
      <c r="P254" s="109">
        <f>IF(OR(E254=""),"",VLOOKUP(E254,[1]Arbejdstider!$B$4:$AE$78,12,))</f>
        <v>0</v>
      </c>
      <c r="Q254" s="109">
        <f>IF(OR(E254=""),"",VLOOKUP(E254,[1]Arbejdstider!$B$4:$AE$78,13,))</f>
        <v>0</v>
      </c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>
        <f>IF(OR(E254=""),"",VLOOKUP(E254,[1]Arbejdstider!$B$4:$AE$78,16,))</f>
        <v>0</v>
      </c>
      <c r="AC254" s="112">
        <f>IF(OR(E254=""),"",VLOOKUP(E254,[1]Arbejdstider!$B$4:$AE$78,17,))</f>
        <v>0</v>
      </c>
      <c r="AD254" s="112">
        <f>IF(OR(E254=""),"",VLOOKUP(E254,[1]Arbejdstider!$B$4:$AE$78,18,))</f>
        <v>0</v>
      </c>
      <c r="AE254" s="112">
        <f>IF(OR(E254=""),"",VLOOKUP(E254,[1]Arbejdstider!$B$4:$AE$78,19,))</f>
        <v>0</v>
      </c>
      <c r="AF254" s="113">
        <f>IF(OR(E254=""),"",VLOOKUP(E254,[1]Arbejdstider!$B$4:$AE$78,20,))</f>
        <v>1</v>
      </c>
      <c r="AG254" s="109">
        <f>IF(OR(E254=""),"",VLOOKUP(E254,[1]Arbejdstider!$B$4:$AE$78,21,))</f>
        <v>0.625</v>
      </c>
      <c r="AH254" s="109">
        <f>IF(OR(E254=""),"",VLOOKUP(E254,[1]Arbejdstider!$B$4:$AE$78,22,))</f>
        <v>0.96875</v>
      </c>
      <c r="AI254" s="109">
        <f>IF(OR(E254=""),"",VLOOKUP(E254,[1]Arbejdstider!$B$4:$AE$78,23,))</f>
        <v>1</v>
      </c>
      <c r="AJ254" s="114">
        <f>IF(OR(E254=""),"",VLOOKUP(E254,[1]Arbejdstider!$B$4:$AE$78,20,))</f>
        <v>1</v>
      </c>
      <c r="AK254" s="110">
        <f>IF(OR(E254=""),"",VLOOKUP(E254,[1]Arbejdstider!$B$4:$AE$78,21,))</f>
        <v>0.625</v>
      </c>
      <c r="AL254" s="115"/>
      <c r="AM254" s="115"/>
      <c r="AN254" s="115"/>
      <c r="AO254" s="115"/>
      <c r="AP254" s="115"/>
      <c r="AQ254" s="115"/>
      <c r="AR254" s="116"/>
      <c r="AS254" s="117"/>
      <c r="AT254" s="118">
        <f>IF(OR(E254=""),"",VLOOKUP(E254,[1]Arbejdstider!$B$4:$AE$78,24,))</f>
        <v>0.625</v>
      </c>
      <c r="AU254" s="113">
        <f>IF(OR(E254=""),"",VLOOKUP(E254,[1]Arbejdstider!$B$4:$AE$78,22,))</f>
        <v>0.96875</v>
      </c>
      <c r="AV254" s="113">
        <f>IF(OR(E254=""),"",VLOOKUP(E254,[1]Arbejdstider!$B$4:$AE$78,23,))</f>
        <v>1</v>
      </c>
      <c r="AW254" s="119">
        <f t="shared" si="68"/>
        <v>0.34375</v>
      </c>
      <c r="AX254" s="120">
        <f>IF(OR($F254="",$G254=""),0,((IF($G254-MAX($F254,([1]Arbejdstider!$C$84/24))+($G254&lt;$F254)&lt;0,0,$G254-MAX($F254,([1]Arbejdstider!$C$84/24))+($G254&lt;$F254)))*24)-((IF(($G254-MAX($F254,([1]Arbejdstider!$D$84/24))+($G254&lt;$F254))&lt;0,0,($G254-MAX($F254,([1]Arbejdstider!$D$84/24))+($G254&lt;$F254)))))*24)</f>
        <v>3</v>
      </c>
      <c r="AY254" s="122">
        <f>IF(OR($F254="",$G254=""),0,((IF($G254-MAX($F254,([1]Arbejdstider!$C$85/24))+($G254&lt;$F254)&lt;0,0,$G254-MAX($F254,([1]Arbejdstider!$C$85/24))+($G254&lt;$F254)))*24)-((IF(($G254-MAX($F254,([1]Arbejdstider!$D$85/24))+($G254&lt;$F254))&lt;0,0,($G254-MAX($F254,([1]Arbejdstider!$D$85/24))+($G254&lt;$F254)))))*24)-IF(OR($AR254="",$AS254=""),0,((IF($AS254-MAX($AR254,([1]Arbejdstider!$C$85/24))+($AS254&lt;$AR254)&lt;0,0,$AS254-MAX($AR254,([1]Arbejdstider!$C$85/24))+($AS254&lt;$AR254)))*24)-((IF(($AS254-MAX($AR254,([1]Arbejdstider!$D$85/24))+($AS254&lt;$AR254))&lt;0,0,($AS254-MAX($AR254,([1]Arbejdstider!$D$85/24))+($AS254&lt;$AR254)))))*24)</f>
        <v>5.0000000000000009</v>
      </c>
      <c r="AZ254" s="122">
        <f>IFERROR(CEILING(IF(E254="","",IF(OR($F254=0,$G254=0),0,($G254&lt;=$F254)*(1-([1]Arbejdstider!$C$86/24)+([1]Arbejdstider!$D$86/24))*24+(MIN(([1]Arbejdstider!$D$86/24),$G254)-MIN(([1]Arbejdstider!$D$86/24),$F254)+MAX(([1]Arbejdstider!$C$86/24),$G254)-MAX(([1]Arbejdstider!$C$86/24),$F254))*24)-IF(OR($AR254=0,$AS254=0),0,($AS254&lt;=$AR254)*(1-([1]Arbejdstider!$C$86/24)+([1]Arbejdstider!$D$86/24))*24+(MIN(([1]Arbejdstider!$D$86/24),$AS254)-MIN(([1]Arbejdstider!$D$86/24),$AR254)+MAX(([1]Arbejdstider!$C$86/24),$AS254)-MAX(([1]Arbejdstider!$C$86/24),$AR254))*24)+IF(OR($H254=0,$I254=0),0,($I254&lt;=$H254)*(1-([1]Arbejdstider!$C$86/24)+([1]Arbejdstider!$D$86/24))*24+(MIN(([1]Arbejdstider!$D$86/24),$I254)-MIN(([1]Arbejdstider!$D$86/24),$H254)+MAX(([1]Arbejdstider!$C$86/24),$G254)-MAX(([1]Arbejdstider!$C$86/24),$H254))*24)),0.5),"")</f>
        <v>0.5</v>
      </c>
      <c r="BA254" s="122">
        <f t="shared" si="54"/>
        <v>0</v>
      </c>
      <c r="BB254" s="122">
        <f t="shared" si="55"/>
        <v>0</v>
      </c>
      <c r="BC254" s="122">
        <f t="shared" si="56"/>
        <v>0</v>
      </c>
      <c r="BD254" s="123"/>
      <c r="BE254" s="124"/>
      <c r="BF254" s="122">
        <f t="shared" si="53"/>
        <v>0</v>
      </c>
      <c r="BG254" s="122">
        <f t="shared" si="63"/>
        <v>0</v>
      </c>
      <c r="BH254" s="122">
        <f t="shared" si="57"/>
        <v>0</v>
      </c>
      <c r="BI254" s="121">
        <f t="shared" si="58"/>
        <v>0</v>
      </c>
      <c r="BJ254" s="122">
        <f t="shared" si="59"/>
        <v>0</v>
      </c>
      <c r="BK254" s="122">
        <f t="shared" si="67"/>
        <v>0</v>
      </c>
      <c r="BL254" s="121">
        <f t="shared" si="64"/>
        <v>0</v>
      </c>
      <c r="BM254" s="121">
        <f t="shared" si="60"/>
        <v>0</v>
      </c>
      <c r="BN254" s="121"/>
      <c r="BO254" s="136"/>
      <c r="BP254" s="137">
        <f>IF(OR(F254=0,G254=0),0,IF(AND(WEEKDAY(C254,2)=5,G254&lt;F254,G254&gt;(6/24)),(G254-MAX(F254,(6/24))+(F254&gt;G254))*24-7,IF(WEEKDAY(C254,2)=6,(G254-MAX(F254,(6/24))+(F254&gt;G254))*24,IF(WEEKDAY(C254,2)=7,IF(F254&gt;G254,([1]Arbejdstider!H$87-F254)*24,IF(F254&lt;G254,(G254-F254)*24)),0))))</f>
        <v>0</v>
      </c>
      <c r="BQ254" s="126">
        <f>IF(OR(H254=0,I254=0),0,IF(AND(WEEKDAY(C254,2)=5,I254&lt;H254,I254&gt;(6/24)),(I254-MAX(H254,(6/24))+(H254&gt;I254))*24-7,IF(WEEKDAY(C254,2)=6,(I254-MAX(H254,(6/24))+(H254&gt;I254))*24,IF(WEEKDAY(C254,2)=7,IF(H254&gt;I254,([1]Arbejdstider!H$87-H254)*24,IF(H254&lt;I254,(I254-H254)*24)),""))))</f>
        <v>0</v>
      </c>
      <c r="BR254" s="137"/>
      <c r="BS254" s="137"/>
      <c r="BT254" s="138"/>
      <c r="BU254" s="128">
        <f t="shared" si="61"/>
        <v>0</v>
      </c>
      <c r="BV254" s="129" t="str">
        <f t="shared" si="62"/>
        <v>Torsdag</v>
      </c>
      <c r="CF254" s="140"/>
      <c r="CG254" s="140"/>
      <c r="CP254" s="141"/>
    </row>
    <row r="255" spans="2:94" s="139" customFormat="1" x14ac:dyDescent="0.2">
      <c r="B255" s="133"/>
      <c r="C255" s="134">
        <f t="shared" si="65"/>
        <v>43686</v>
      </c>
      <c r="D255" s="134" t="str">
        <f t="shared" si="66"/>
        <v>Fredag</v>
      </c>
      <c r="E255" s="135" t="s">
        <v>46</v>
      </c>
      <c r="F255" s="109">
        <f>IF(OR(E255=""),"",VLOOKUP(E255,[1]Arbejdstider!$B$4:$AE$78,2,))</f>
        <v>0</v>
      </c>
      <c r="G255" s="109">
        <f>IF(OR(E255=""),"",VLOOKUP(E255,[1]Arbejdstider!$B$4:$AE$78,3,))</f>
        <v>0</v>
      </c>
      <c r="H255" s="109">
        <f>IF(OR(E255=""),"",VLOOKUP(E255,[1]Arbejdstider!$B$4:$AE$78,4,))</f>
        <v>0</v>
      </c>
      <c r="I255" s="109">
        <f>IF(OR(E255=""),"",VLOOKUP(E255,[1]Arbejdstider!$B$4:$AE$78,5,))</f>
        <v>0</v>
      </c>
      <c r="J255" s="110">
        <f>IF(OR(E255=""),"",VLOOKUP(E255,[1]Arbejdstider!$B$4:$AE$78,6,))</f>
        <v>0</v>
      </c>
      <c r="K255" s="110">
        <f>IF(OR(E255=""),"",VLOOKUP(E255,[1]Arbejdstider!$B$4:$AE$78,7,))</f>
        <v>0</v>
      </c>
      <c r="L255" s="111">
        <f>IF(OR(E255=""),"",VLOOKUP(E255,[1]Arbejdstider!$B$3:$AE$78,10,))</f>
        <v>0</v>
      </c>
      <c r="M255" s="111">
        <f>IF(OR(E255=""),"",VLOOKUP(E255,[1]Arbejdstider!$B$4:$AE$78,11,))</f>
        <v>0</v>
      </c>
      <c r="N255" s="109">
        <f>IF(OR(E255=""),"",VLOOKUP(E255,[1]Arbejdstider!$B$4:$AE$78,14,))</f>
        <v>0</v>
      </c>
      <c r="O255" s="109">
        <f>IF(OR(E255=""),"",VLOOKUP(E255,[1]Arbejdstider!$B$4:$AE$78,15,))</f>
        <v>0</v>
      </c>
      <c r="P255" s="109">
        <f>IF(OR(E255=""),"",VLOOKUP(E255,[1]Arbejdstider!$B$4:$AE$78,12,))</f>
        <v>0</v>
      </c>
      <c r="Q255" s="109">
        <f>IF(OR(E255=""),"",VLOOKUP(E255,[1]Arbejdstider!$B$4:$AE$78,13,))</f>
        <v>0</v>
      </c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>
        <f>IF(OR(E255=""),"",VLOOKUP(E255,[1]Arbejdstider!$B$4:$AE$78,16,))</f>
        <v>0</v>
      </c>
      <c r="AC255" s="112">
        <f>IF(OR(E255=""),"",VLOOKUP(E255,[1]Arbejdstider!$B$4:$AE$78,17,))</f>
        <v>0</v>
      </c>
      <c r="AD255" s="112">
        <f>IF(OR(E255=""),"",VLOOKUP(E255,[1]Arbejdstider!$B$4:$AE$78,18,))</f>
        <v>0</v>
      </c>
      <c r="AE255" s="112">
        <f>IF(OR(E255=""),"",VLOOKUP(E255,[1]Arbejdstider!$B$4:$AE$78,19,))</f>
        <v>0</v>
      </c>
      <c r="AF255" s="113">
        <f>IF(OR(E255=""),"",VLOOKUP(E255,[1]Arbejdstider!$B$4:$AE$78,20,))</f>
        <v>1</v>
      </c>
      <c r="AG255" s="109">
        <f>IF(OR(E255=""),"",VLOOKUP(E255,[1]Arbejdstider!$B$4:$AE$78,21,))</f>
        <v>1</v>
      </c>
      <c r="AH255" s="109">
        <f>IF(OR(E255=""),"",VLOOKUP(E255,[1]Arbejdstider!$B$4:$AE$78,22,))</f>
        <v>0</v>
      </c>
      <c r="AI255" s="109">
        <f>IF(OR(E255=""),"",VLOOKUP(E255,[1]Arbejdstider!$B$4:$AE$78,23,))</f>
        <v>0</v>
      </c>
      <c r="AJ255" s="114">
        <f>IF(OR(E255=""),"",VLOOKUP(E255,[1]Arbejdstider!$B$4:$AE$78,20,))</f>
        <v>1</v>
      </c>
      <c r="AK255" s="110">
        <f>IF(OR(E255=""),"",VLOOKUP(E255,[1]Arbejdstider!$B$4:$AE$78,21,))</f>
        <v>1</v>
      </c>
      <c r="AL255" s="115"/>
      <c r="AM255" s="115"/>
      <c r="AN255" s="115"/>
      <c r="AO255" s="115"/>
      <c r="AP255" s="115"/>
      <c r="AQ255" s="115"/>
      <c r="AR255" s="116"/>
      <c r="AS255" s="117"/>
      <c r="AT255" s="118">
        <f>IF(OR(E255=""),"",VLOOKUP(E255,[1]Arbejdstider!$B$4:$AE$78,24,))</f>
        <v>0</v>
      </c>
      <c r="AU255" s="113">
        <f>IF(OR(E255=""),"",VLOOKUP(E255,[1]Arbejdstider!$B$4:$AE$78,22,))</f>
        <v>0</v>
      </c>
      <c r="AV255" s="113">
        <f>IF(OR(E255=""),"",VLOOKUP(E255,[1]Arbejdstider!$B$4:$AE$78,23,))</f>
        <v>0</v>
      </c>
      <c r="AW255" s="119">
        <f t="shared" si="68"/>
        <v>0</v>
      </c>
      <c r="AX255" s="120">
        <f>IF(OR($F255="",$G255=""),0,((IF($G255-MAX($F255,([1]Arbejdstider!$C$84/24))+($G255&lt;$F255)&lt;0,0,$G255-MAX($F255,([1]Arbejdstider!$C$84/24))+($G255&lt;$F255)))*24)-((IF(($G255-MAX($F255,([1]Arbejdstider!$D$84/24))+($G255&lt;$F255))&lt;0,0,($G255-MAX($F255,([1]Arbejdstider!$D$84/24))+($G255&lt;$F255)))))*24)</f>
        <v>0</v>
      </c>
      <c r="AY255" s="122">
        <f>IF(OR($F255="",$G255=""),0,((IF($G255-MAX($F255,([1]Arbejdstider!$C$85/24))+($G255&lt;$F255)&lt;0,0,$G255-MAX($F255,([1]Arbejdstider!$C$85/24))+($G255&lt;$F255)))*24)-((IF(($G255-MAX($F255,([1]Arbejdstider!$D$85/24))+($G255&lt;$F255))&lt;0,0,($G255-MAX($F255,([1]Arbejdstider!$D$85/24))+($G255&lt;$F255)))))*24)-IF(OR($AR255="",$AS255=""),0,((IF($AS255-MAX($AR255,([1]Arbejdstider!$C$85/24))+($AS255&lt;$AR255)&lt;0,0,$AS255-MAX($AR255,([1]Arbejdstider!$C$85/24))+($AS255&lt;$AR255)))*24)-((IF(($AS255-MAX($AR255,([1]Arbejdstider!$D$85/24))+($AS255&lt;$AR255))&lt;0,0,($AS255-MAX($AR255,([1]Arbejdstider!$D$85/24))+($AS255&lt;$AR255)))))*24)</f>
        <v>0</v>
      </c>
      <c r="AZ255" s="122">
        <f>IFERROR(CEILING(IF(E255="","",IF(OR($F255=0,$G255=0),0,($G255&lt;=$F255)*(1-([1]Arbejdstider!$C$86/24)+([1]Arbejdstider!$D$86/24))*24+(MIN(([1]Arbejdstider!$D$86/24),$G255)-MIN(([1]Arbejdstider!$D$86/24),$F255)+MAX(([1]Arbejdstider!$C$86/24),$G255)-MAX(([1]Arbejdstider!$C$86/24),$F255))*24)-IF(OR($AR255=0,$AS255=0),0,($AS255&lt;=$AR255)*(1-([1]Arbejdstider!$C$86/24)+([1]Arbejdstider!$D$86/24))*24+(MIN(([1]Arbejdstider!$D$86/24),$AS255)-MIN(([1]Arbejdstider!$D$86/24),$AR255)+MAX(([1]Arbejdstider!$C$86/24),$AS255)-MAX(([1]Arbejdstider!$C$86/24),$AR255))*24)+IF(OR($H255=0,$I255=0),0,($I255&lt;=$H255)*(1-([1]Arbejdstider!$C$86/24)+([1]Arbejdstider!$D$86/24))*24+(MIN(([1]Arbejdstider!$D$86/24),$I255)-MIN(([1]Arbejdstider!$D$86/24),$H255)+MAX(([1]Arbejdstider!$C$86/24),$G255)-MAX(([1]Arbejdstider!$C$86/24),$H255))*24)),0.5),"")</f>
        <v>0</v>
      </c>
      <c r="BA255" s="122">
        <f t="shared" si="54"/>
        <v>0</v>
      </c>
      <c r="BB255" s="122">
        <f t="shared" si="55"/>
        <v>0</v>
      </c>
      <c r="BC255" s="122">
        <f t="shared" si="56"/>
        <v>0</v>
      </c>
      <c r="BD255" s="123"/>
      <c r="BE255" s="124"/>
      <c r="BF255" s="122">
        <f t="shared" si="53"/>
        <v>0</v>
      </c>
      <c r="BG255" s="122">
        <f t="shared" si="63"/>
        <v>0</v>
      </c>
      <c r="BH255" s="122">
        <f t="shared" si="57"/>
        <v>0</v>
      </c>
      <c r="BI255" s="121">
        <f t="shared" si="58"/>
        <v>0</v>
      </c>
      <c r="BJ255" s="122">
        <f t="shared" si="59"/>
        <v>0</v>
      </c>
      <c r="BK255" s="122">
        <f t="shared" si="67"/>
        <v>0</v>
      </c>
      <c r="BL255" s="121">
        <f t="shared" si="64"/>
        <v>0</v>
      </c>
      <c r="BM255" s="121">
        <f t="shared" si="60"/>
        <v>0</v>
      </c>
      <c r="BN255" s="121"/>
      <c r="BO255" s="136"/>
      <c r="BP255" s="137">
        <f>IF(OR(F255=0,G255=0),0,IF(AND(WEEKDAY(C255,2)=5,G255&lt;F255,G255&gt;(6/24)),(G255-MAX(F255,(6/24))+(F255&gt;G255))*24-7,IF(WEEKDAY(C255,2)=6,(G255-MAX(F255,(6/24))+(F255&gt;G255))*24,IF(WEEKDAY(C255,2)=7,IF(F255&gt;G255,([1]Arbejdstider!H$87-F255)*24,IF(F255&lt;G255,(G255-F255)*24)),0))))</f>
        <v>0</v>
      </c>
      <c r="BQ255" s="126">
        <f>IF(OR(H255=0,I255=0),0,IF(AND(WEEKDAY(C255,2)=5,I255&lt;H255,I255&gt;(6/24)),(I255-MAX(H255,(6/24))+(H255&gt;I255))*24-7,IF(WEEKDAY(C255,2)=6,(I255-MAX(H255,(6/24))+(H255&gt;I255))*24,IF(WEEKDAY(C255,2)=7,IF(H255&gt;I255,([1]Arbejdstider!H$87-H255)*24,IF(H255&lt;I255,(I255-H255)*24)),""))))</f>
        <v>0</v>
      </c>
      <c r="BR255" s="137"/>
      <c r="BS255" s="137"/>
      <c r="BT255" s="138"/>
      <c r="BU255" s="128">
        <f t="shared" si="61"/>
        <v>0</v>
      </c>
      <c r="BV255" s="129" t="str">
        <f t="shared" si="62"/>
        <v>Fredag</v>
      </c>
      <c r="CF255" s="140"/>
      <c r="CG255" s="140"/>
      <c r="CP255" s="141"/>
    </row>
    <row r="256" spans="2:94" s="139" customFormat="1" x14ac:dyDescent="0.2">
      <c r="B256" s="133"/>
      <c r="C256" s="134">
        <f t="shared" si="65"/>
        <v>43687</v>
      </c>
      <c r="D256" s="134" t="str">
        <f t="shared" si="66"/>
        <v>Lørdag</v>
      </c>
      <c r="E256" s="135" t="s">
        <v>51</v>
      </c>
      <c r="F256" s="109">
        <f>IF(OR(E256=""),"",VLOOKUP(E256,[1]Arbejdstider!$B$4:$AE$78,2,))</f>
        <v>0.47916666666666669</v>
      </c>
      <c r="G256" s="109">
        <f>IF(OR(E256=""),"",VLOOKUP(E256,[1]Arbejdstider!$B$4:$AE$78,3,))</f>
        <v>0.8125</v>
      </c>
      <c r="H256" s="109">
        <f>IF(OR(E256=""),"",VLOOKUP(E256,[1]Arbejdstider!$B$4:$AE$78,4,))</f>
        <v>0</v>
      </c>
      <c r="I256" s="109">
        <f>IF(OR(E256=""),"",VLOOKUP(E256,[1]Arbejdstider!$B$4:$AE$78,5,))</f>
        <v>0</v>
      </c>
      <c r="J256" s="110">
        <f>IF(OR(E256=""),"",VLOOKUP(E256,[1]Arbejdstider!$B$4:$AE$78,6,))</f>
        <v>0</v>
      </c>
      <c r="K256" s="110">
        <f>IF(OR(E256=""),"",VLOOKUP(E256,[1]Arbejdstider!$B$4:$AE$78,7,))</f>
        <v>0</v>
      </c>
      <c r="L256" s="111">
        <f>IF(OR(E256=""),"",VLOOKUP(E256,[1]Arbejdstider!$B$3:$AE$78,10,))</f>
        <v>0</v>
      </c>
      <c r="M256" s="111">
        <f>IF(OR(E256=""),"",VLOOKUP(E256,[1]Arbejdstider!$B$4:$AE$78,11,))</f>
        <v>0</v>
      </c>
      <c r="N256" s="109">
        <f>IF(OR(E256=""),"",VLOOKUP(E256,[1]Arbejdstider!$B$4:$AE$78,14,))</f>
        <v>0</v>
      </c>
      <c r="O256" s="109">
        <f>IF(OR(E256=""),"",VLOOKUP(E256,[1]Arbejdstider!$B$4:$AE$78,15,))</f>
        <v>0</v>
      </c>
      <c r="P256" s="109">
        <f>IF(OR(E256=""),"",VLOOKUP(E256,[1]Arbejdstider!$B$4:$AE$78,12,))</f>
        <v>0</v>
      </c>
      <c r="Q256" s="109">
        <f>IF(OR(E256=""),"",VLOOKUP(E256,[1]Arbejdstider!$B$4:$AE$78,13,))</f>
        <v>0</v>
      </c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>
        <f>IF(OR(E256=""),"",VLOOKUP(E256,[1]Arbejdstider!$B$4:$AE$78,16,))</f>
        <v>0</v>
      </c>
      <c r="AC256" s="112">
        <f>IF(OR(E256=""),"",VLOOKUP(E256,[1]Arbejdstider!$B$4:$AE$78,17,))</f>
        <v>0</v>
      </c>
      <c r="AD256" s="112">
        <f>IF(OR(E256=""),"",VLOOKUP(E256,[1]Arbejdstider!$B$4:$AE$78,18,))</f>
        <v>0</v>
      </c>
      <c r="AE256" s="112">
        <f>IF(OR(E256=""),"",VLOOKUP(E256,[1]Arbejdstider!$B$4:$AE$78,19,))</f>
        <v>0</v>
      </c>
      <c r="AF256" s="113">
        <f>IF(OR(E256=""),"",VLOOKUP(E256,[1]Arbejdstider!$B$4:$AE$78,20,))</f>
        <v>1</v>
      </c>
      <c r="AG256" s="109">
        <f>IF(OR(E256=""),"",VLOOKUP(E256,[1]Arbejdstider!$B$4:$AE$78,21,))</f>
        <v>0.47916666666666669</v>
      </c>
      <c r="AH256" s="109">
        <f>IF(OR(E256=""),"",VLOOKUP(E256,[1]Arbejdstider!$B$4:$AE$78,22,))</f>
        <v>0.8125</v>
      </c>
      <c r="AI256" s="109">
        <f>IF(OR(E256=""),"",VLOOKUP(E256,[1]Arbejdstider!$B$4:$AE$78,23,))</f>
        <v>1</v>
      </c>
      <c r="AJ256" s="114">
        <f>IF(OR(E256=""),"",VLOOKUP(E256,[1]Arbejdstider!$B$4:$AE$78,20,))</f>
        <v>1</v>
      </c>
      <c r="AK256" s="110">
        <f>IF(OR(E256=""),"",VLOOKUP(E256,[1]Arbejdstider!$B$4:$AE$78,21,))</f>
        <v>0.47916666666666669</v>
      </c>
      <c r="AL256" s="115"/>
      <c r="AM256" s="115"/>
      <c r="AN256" s="115"/>
      <c r="AO256" s="115"/>
      <c r="AP256" s="115"/>
      <c r="AQ256" s="115"/>
      <c r="AR256" s="116"/>
      <c r="AS256" s="117"/>
      <c r="AT256" s="118">
        <f>IF(OR(E256=""),"",VLOOKUP(E256,[1]Arbejdstider!$B$4:$AE$78,24,))</f>
        <v>0.47916666666666674</v>
      </c>
      <c r="AU256" s="113">
        <f>IF(OR(E256=""),"",VLOOKUP(E256,[1]Arbejdstider!$B$4:$AE$78,22,))</f>
        <v>0.8125</v>
      </c>
      <c r="AV256" s="113">
        <f>IF(OR(E256=""),"",VLOOKUP(E256,[1]Arbejdstider!$B$4:$AE$78,23,))</f>
        <v>1</v>
      </c>
      <c r="AW256" s="119">
        <f t="shared" si="68"/>
        <v>0.33333333333333331</v>
      </c>
      <c r="AX256" s="120">
        <f>IF(OR($F256="",$G256=""),0,((IF($G256-MAX($F256,([1]Arbejdstider!$C$84/24))+($G256&lt;$F256)&lt;0,0,$G256-MAX($F256,([1]Arbejdstider!$C$84/24))+($G256&lt;$F256)))*24)-((IF(($G256-MAX($F256,([1]Arbejdstider!$D$84/24))+($G256&lt;$F256))&lt;0,0,($G256-MAX($F256,([1]Arbejdstider!$D$84/24))+($G256&lt;$F256)))))*24)</f>
        <v>6.5</v>
      </c>
      <c r="AY256" s="122">
        <f>IF(OR($F256="",$G256=""),0,((IF($G256-MAX($F256,([1]Arbejdstider!$C$85/24))+($G256&lt;$F256)&lt;0,0,$G256-MAX($F256,([1]Arbejdstider!$C$85/24))+($G256&lt;$F256)))*24)-((IF(($G256-MAX($F256,([1]Arbejdstider!$D$85/24))+($G256&lt;$F256))&lt;0,0,($G256-MAX($F256,([1]Arbejdstider!$D$85/24))+($G256&lt;$F256)))))*24)-IF(OR($AR256="",$AS256=""),0,((IF($AS256-MAX($AR256,([1]Arbejdstider!$C$85/24))+($AS256&lt;$AR256)&lt;0,0,$AS256-MAX($AR256,([1]Arbejdstider!$C$85/24))+($AS256&lt;$AR256)))*24)-((IF(($AS256-MAX($AR256,([1]Arbejdstider!$D$85/24))+($AS256&lt;$AR256))&lt;0,0,($AS256-MAX($AR256,([1]Arbejdstider!$D$85/24))+($AS256&lt;$AR256)))))*24)</f>
        <v>1.5</v>
      </c>
      <c r="AZ256" s="122">
        <f>IFERROR(CEILING(IF(E256="","",IF(OR($F256=0,$G256=0),0,($G256&lt;=$F256)*(1-([1]Arbejdstider!$C$86/24)+([1]Arbejdstider!$D$86/24))*24+(MIN(([1]Arbejdstider!$D$86/24),$G256)-MIN(([1]Arbejdstider!$D$86/24),$F256)+MAX(([1]Arbejdstider!$C$86/24),$G256)-MAX(([1]Arbejdstider!$C$86/24),$F256))*24)-IF(OR($AR256=0,$AS256=0),0,($AS256&lt;=$AR256)*(1-([1]Arbejdstider!$C$86/24)+([1]Arbejdstider!$D$86/24))*24+(MIN(([1]Arbejdstider!$D$86/24),$AS256)-MIN(([1]Arbejdstider!$D$86/24),$AR256)+MAX(([1]Arbejdstider!$C$86/24),$AS256)-MAX(([1]Arbejdstider!$C$86/24),$AR256))*24)+IF(OR($H256=0,$I256=0),0,($I256&lt;=$H256)*(1-([1]Arbejdstider!$C$86/24)+([1]Arbejdstider!$D$86/24))*24+(MIN(([1]Arbejdstider!$D$86/24),$I256)-MIN(([1]Arbejdstider!$D$86/24),$H256)+MAX(([1]Arbejdstider!$C$86/24),$G256)-MAX(([1]Arbejdstider!$C$86/24),$H256))*24)),0.5),"")</f>
        <v>0</v>
      </c>
      <c r="BA256" s="122">
        <f t="shared" si="54"/>
        <v>0</v>
      </c>
      <c r="BB256" s="122">
        <f t="shared" si="55"/>
        <v>0</v>
      </c>
      <c r="BC256" s="122">
        <f t="shared" si="56"/>
        <v>0</v>
      </c>
      <c r="BD256" s="123"/>
      <c r="BE256" s="124"/>
      <c r="BF256" s="122">
        <f t="shared" si="53"/>
        <v>0</v>
      </c>
      <c r="BG256" s="122">
        <f t="shared" si="63"/>
        <v>8</v>
      </c>
      <c r="BH256" s="122">
        <f t="shared" si="57"/>
        <v>0</v>
      </c>
      <c r="BI256" s="121">
        <f t="shared" si="58"/>
        <v>0</v>
      </c>
      <c r="BJ256" s="122">
        <f t="shared" si="59"/>
        <v>0</v>
      </c>
      <c r="BK256" s="122">
        <f t="shared" si="67"/>
        <v>0</v>
      </c>
      <c r="BL256" s="121">
        <f t="shared" si="64"/>
        <v>0</v>
      </c>
      <c r="BM256" s="121">
        <f t="shared" si="60"/>
        <v>0</v>
      </c>
      <c r="BN256" s="121"/>
      <c r="BO256" s="136"/>
      <c r="BP256" s="137">
        <f>IF(OR(F256=0,G256=0),0,IF(AND(WEEKDAY(C256,2)=5,G256&lt;F256,G256&gt;(6/24)),(G256-MAX(F256,(6/24))+(F256&gt;G256))*24-7,IF(WEEKDAY(C256,2)=6,(G256-MAX(F256,(6/24))+(F256&gt;G256))*24,IF(WEEKDAY(C256,2)=7,IF(F256&gt;G256,([1]Arbejdstider!H$87-F256)*24,IF(F256&lt;G256,(G256-F256)*24)),0))))</f>
        <v>8</v>
      </c>
      <c r="BQ256" s="126">
        <f>IF(OR(H256=0,I256=0),0,IF(AND(WEEKDAY(C256,2)=5,I256&lt;H256,I256&gt;(6/24)),(I256-MAX(H256,(6/24))+(H256&gt;I256))*24-7,IF(WEEKDAY(C256,2)=6,(I256-MAX(H256,(6/24))+(H256&gt;I256))*24,IF(WEEKDAY(C256,2)=7,IF(H256&gt;I256,([1]Arbejdstider!H$87-H256)*24,IF(H256&lt;I256,(I256-H256)*24)),""))))</f>
        <v>0</v>
      </c>
      <c r="BR256" s="137"/>
      <c r="BS256" s="137"/>
      <c r="BT256" s="138"/>
      <c r="BU256" s="128">
        <f t="shared" si="61"/>
        <v>0</v>
      </c>
      <c r="BV256" s="129" t="str">
        <f t="shared" si="62"/>
        <v>Lørdag</v>
      </c>
      <c r="CF256" s="140"/>
      <c r="CG256" s="140"/>
      <c r="CP256" s="141"/>
    </row>
    <row r="257" spans="2:94" s="139" customFormat="1" x14ac:dyDescent="0.2">
      <c r="B257" s="133"/>
      <c r="C257" s="134">
        <f t="shared" si="65"/>
        <v>43688</v>
      </c>
      <c r="D257" s="134" t="str">
        <f t="shared" si="66"/>
        <v>Søndag</v>
      </c>
      <c r="E257" s="135" t="s">
        <v>52</v>
      </c>
      <c r="F257" s="109">
        <f>IF(OR(E257=""),"",VLOOKUP(E257,[1]Arbejdstider!$B$4:$AE$78,2,))</f>
        <v>0.29166666666666669</v>
      </c>
      <c r="G257" s="109">
        <f>IF(OR(E257=""),"",VLOOKUP(E257,[1]Arbejdstider!$B$4:$AE$78,3,))</f>
        <v>0.63541666666666663</v>
      </c>
      <c r="H257" s="109">
        <f>IF(OR(E257=""),"",VLOOKUP(E257,[1]Arbejdstider!$B$4:$AE$78,4,))</f>
        <v>0</v>
      </c>
      <c r="I257" s="109">
        <f>IF(OR(E257=""),"",VLOOKUP(E257,[1]Arbejdstider!$B$4:$AE$78,5,))</f>
        <v>0</v>
      </c>
      <c r="J257" s="110">
        <f>IF(OR(E257=""),"",VLOOKUP(E257,[1]Arbejdstider!$B$4:$AE$78,6,))</f>
        <v>0</v>
      </c>
      <c r="K257" s="110">
        <f>IF(OR(E257=""),"",VLOOKUP(E257,[1]Arbejdstider!$B$4:$AE$78,7,))</f>
        <v>0</v>
      </c>
      <c r="L257" s="111">
        <f>IF(OR(E257=""),"",VLOOKUP(E257,[1]Arbejdstider!$B$3:$AE$78,10,))</f>
        <v>0</v>
      </c>
      <c r="M257" s="111">
        <f>IF(OR(E257=""),"",VLOOKUP(E257,[1]Arbejdstider!$B$4:$AE$78,11,))</f>
        <v>0</v>
      </c>
      <c r="N257" s="109">
        <f>IF(OR(E257=""),"",VLOOKUP(E257,[1]Arbejdstider!$B$4:$AE$78,14,))</f>
        <v>0</v>
      </c>
      <c r="O257" s="109">
        <f>IF(OR(E257=""),"",VLOOKUP(E257,[1]Arbejdstider!$B$4:$AE$78,15,))</f>
        <v>0</v>
      </c>
      <c r="P257" s="109">
        <f>IF(OR(E257=""),"",VLOOKUP(E257,[1]Arbejdstider!$B$4:$AE$78,12,))</f>
        <v>0</v>
      </c>
      <c r="Q257" s="109">
        <f>IF(OR(E257=""),"",VLOOKUP(E257,[1]Arbejdstider!$B$4:$AE$78,13,))</f>
        <v>0</v>
      </c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>
        <f>IF(OR(E257=""),"",VLOOKUP(E257,[1]Arbejdstider!$B$4:$AE$78,16,))</f>
        <v>0</v>
      </c>
      <c r="AC257" s="112">
        <f>IF(OR(E257=""),"",VLOOKUP(E257,[1]Arbejdstider!$B$4:$AE$78,17,))</f>
        <v>0</v>
      </c>
      <c r="AD257" s="112">
        <f>IF(OR(E257=""),"",VLOOKUP(E257,[1]Arbejdstider!$B$4:$AE$78,18,))</f>
        <v>0</v>
      </c>
      <c r="AE257" s="112">
        <f>IF(OR(E257=""),"",VLOOKUP(E257,[1]Arbejdstider!$B$4:$AE$78,19,))</f>
        <v>0</v>
      </c>
      <c r="AF257" s="113">
        <f>IF(OR(E257=""),"",VLOOKUP(E257,[1]Arbejdstider!$B$4:$AE$78,20,))</f>
        <v>1</v>
      </c>
      <c r="AG257" s="109">
        <f>IF(OR(E257=""),"",VLOOKUP(E257,[1]Arbejdstider!$B$4:$AE$78,21,))</f>
        <v>0.29166666666666669</v>
      </c>
      <c r="AH257" s="109">
        <f>IF(OR(E257=""),"",VLOOKUP(E257,[1]Arbejdstider!$B$4:$AE$78,22,))</f>
        <v>0.63541666666666663</v>
      </c>
      <c r="AI257" s="109">
        <f>IF(OR(E257=""),"",VLOOKUP(E257,[1]Arbejdstider!$B$4:$AE$78,23,))</f>
        <v>1</v>
      </c>
      <c r="AJ257" s="114">
        <f>IF(OR(E257=""),"",VLOOKUP(E257,[1]Arbejdstider!$B$4:$AE$78,20,))</f>
        <v>1</v>
      </c>
      <c r="AK257" s="110">
        <f>IF(OR(E257=""),"",VLOOKUP(E257,[1]Arbejdstider!$B$4:$AE$78,21,))</f>
        <v>0.29166666666666669</v>
      </c>
      <c r="AL257" s="115"/>
      <c r="AM257" s="115"/>
      <c r="AN257" s="115"/>
      <c r="AO257" s="115"/>
      <c r="AP257" s="115"/>
      <c r="AQ257" s="115"/>
      <c r="AR257" s="116"/>
      <c r="AS257" s="117"/>
      <c r="AT257" s="118">
        <f>IF(OR(E257=""),"",VLOOKUP(E257,[1]Arbejdstider!$B$4:$AE$78,24,))</f>
        <v>0.29166666666666674</v>
      </c>
      <c r="AU257" s="113">
        <f>IF(OR(E257=""),"",VLOOKUP(E257,[1]Arbejdstider!$B$4:$AE$78,22,))</f>
        <v>0.63541666666666663</v>
      </c>
      <c r="AV257" s="113">
        <f>IF(OR(E257=""),"",VLOOKUP(E257,[1]Arbejdstider!$B$4:$AE$78,23,))</f>
        <v>1</v>
      </c>
      <c r="AW257" s="119">
        <f t="shared" si="68"/>
        <v>0.34375</v>
      </c>
      <c r="AX257" s="120">
        <f>IF(OR($F257="",$G257=""),0,((IF($G257-MAX($F257,([1]Arbejdstider!$C$84/24))+($G257&lt;$F257)&lt;0,0,$G257-MAX($F257,([1]Arbejdstider!$C$84/24))+($G257&lt;$F257)))*24)-((IF(($G257-MAX($F257,([1]Arbejdstider!$D$84/24))+($G257&lt;$F257))&lt;0,0,($G257-MAX($F257,([1]Arbejdstider!$D$84/24))+($G257&lt;$F257)))))*24)</f>
        <v>8.2499999999999982</v>
      </c>
      <c r="AY257" s="122">
        <f>IF(OR($F257="",$G257=""),0,((IF($G257-MAX($F257,([1]Arbejdstider!$C$85/24))+($G257&lt;$F257)&lt;0,0,$G257-MAX($F257,([1]Arbejdstider!$C$85/24))+($G257&lt;$F257)))*24)-((IF(($G257-MAX($F257,([1]Arbejdstider!$D$85/24))+($G257&lt;$F257))&lt;0,0,($G257-MAX($F257,([1]Arbejdstider!$D$85/24))+($G257&lt;$F257)))))*24)-IF(OR($AR257="",$AS257=""),0,((IF($AS257-MAX($AR257,([1]Arbejdstider!$C$85/24))+($AS257&lt;$AR257)&lt;0,0,$AS257-MAX($AR257,([1]Arbejdstider!$C$85/24))+($AS257&lt;$AR257)))*24)-((IF(($AS257-MAX($AR257,([1]Arbejdstider!$D$85/24))+($AS257&lt;$AR257))&lt;0,0,($AS257-MAX($AR257,([1]Arbejdstider!$D$85/24))+($AS257&lt;$AR257)))))*24)</f>
        <v>0</v>
      </c>
      <c r="AZ257" s="122">
        <f>IFERROR(CEILING(IF(E257="","",IF(OR($F257=0,$G257=0),0,($G257&lt;=$F257)*(1-([1]Arbejdstider!$C$86/24)+([1]Arbejdstider!$D$86/24))*24+(MIN(([1]Arbejdstider!$D$86/24),$G257)-MIN(([1]Arbejdstider!$D$86/24),$F257)+MAX(([1]Arbejdstider!$C$86/24),$G257)-MAX(([1]Arbejdstider!$C$86/24),$F257))*24)-IF(OR($AR257=0,$AS257=0),0,($AS257&lt;=$AR257)*(1-([1]Arbejdstider!$C$86/24)+([1]Arbejdstider!$D$86/24))*24+(MIN(([1]Arbejdstider!$D$86/24),$AS257)-MIN(([1]Arbejdstider!$D$86/24),$AR257)+MAX(([1]Arbejdstider!$C$86/24),$AS257)-MAX(([1]Arbejdstider!$C$86/24),$AR257))*24)+IF(OR($H257=0,$I257=0),0,($I257&lt;=$H257)*(1-([1]Arbejdstider!$C$86/24)+([1]Arbejdstider!$D$86/24))*24+(MIN(([1]Arbejdstider!$D$86/24),$I257)-MIN(([1]Arbejdstider!$D$86/24),$H257)+MAX(([1]Arbejdstider!$C$86/24),$G257)-MAX(([1]Arbejdstider!$C$86/24),$H257))*24)),0.5),"")</f>
        <v>0</v>
      </c>
      <c r="BA257" s="122">
        <f t="shared" si="54"/>
        <v>0</v>
      </c>
      <c r="BB257" s="122">
        <f t="shared" si="55"/>
        <v>0</v>
      </c>
      <c r="BC257" s="122">
        <f t="shared" si="56"/>
        <v>0</v>
      </c>
      <c r="BD257" s="123"/>
      <c r="BE257" s="124"/>
      <c r="BF257" s="122">
        <f t="shared" si="53"/>
        <v>0</v>
      </c>
      <c r="BG257" s="122">
        <f t="shared" si="63"/>
        <v>8.5</v>
      </c>
      <c r="BH257" s="122">
        <f t="shared" si="57"/>
        <v>0</v>
      </c>
      <c r="BI257" s="121">
        <f t="shared" si="58"/>
        <v>0</v>
      </c>
      <c r="BJ257" s="122">
        <f t="shared" si="59"/>
        <v>0</v>
      </c>
      <c r="BK257" s="122">
        <f t="shared" si="67"/>
        <v>0</v>
      </c>
      <c r="BL257" s="121">
        <f t="shared" si="64"/>
        <v>0</v>
      </c>
      <c r="BM257" s="121">
        <f t="shared" si="60"/>
        <v>0</v>
      </c>
      <c r="BN257" s="121"/>
      <c r="BO257" s="136"/>
      <c r="BP257" s="137">
        <f>IF(OR(F257=0,G257=0),0,IF(AND(WEEKDAY(C257,2)=5,G257&lt;F257,G257&gt;(6/24)),(G257-MAX(F257,(6/24))+(F257&gt;G257))*24-7,IF(WEEKDAY(C257,2)=6,(G257-MAX(F257,(6/24))+(F257&gt;G257))*24,IF(WEEKDAY(C257,2)=7,IF(F257&gt;G257,([1]Arbejdstider!H$87-F257)*24,IF(F257&lt;G257,(G257-F257)*24)),0))))</f>
        <v>8.2499999999999982</v>
      </c>
      <c r="BQ257" s="126">
        <f>IF(OR(H257=0,I257=0),0,IF(AND(WEEKDAY(C257,2)=5,I257&lt;H257,I257&gt;(6/24)),(I257-MAX(H257,(6/24))+(H257&gt;I257))*24-7,IF(WEEKDAY(C257,2)=6,(I257-MAX(H257,(6/24))+(H257&gt;I257))*24,IF(WEEKDAY(C257,2)=7,IF(H257&gt;I257,([1]Arbejdstider!H$87-H257)*24,IF(H257&lt;I257,(I257-H257)*24)),""))))</f>
        <v>0</v>
      </c>
      <c r="BR257" s="137"/>
      <c r="BS257" s="137"/>
      <c r="BT257" s="138"/>
      <c r="BU257" s="128">
        <f t="shared" si="61"/>
        <v>0</v>
      </c>
      <c r="BV257" s="129" t="str">
        <f t="shared" si="62"/>
        <v>Søndag</v>
      </c>
      <c r="CF257" s="140"/>
      <c r="CG257" s="140"/>
      <c r="CP257" s="141"/>
    </row>
    <row r="258" spans="2:94" s="139" customFormat="1" x14ac:dyDescent="0.2">
      <c r="B258" s="133"/>
      <c r="C258" s="134">
        <f t="shared" si="65"/>
        <v>43689</v>
      </c>
      <c r="D258" s="134" t="str">
        <f t="shared" si="66"/>
        <v>Mandag</v>
      </c>
      <c r="E258" s="135" t="s">
        <v>52</v>
      </c>
      <c r="F258" s="109">
        <f>IF(OR(E258=""),"",VLOOKUP(E258,[1]Arbejdstider!$B$4:$AE$78,2,))</f>
        <v>0.29166666666666669</v>
      </c>
      <c r="G258" s="109">
        <f>IF(OR(E258=""),"",VLOOKUP(E258,[1]Arbejdstider!$B$4:$AE$78,3,))</f>
        <v>0.63541666666666663</v>
      </c>
      <c r="H258" s="109">
        <f>IF(OR(E258=""),"",VLOOKUP(E258,[1]Arbejdstider!$B$4:$AE$78,4,))</f>
        <v>0</v>
      </c>
      <c r="I258" s="109">
        <f>IF(OR(E258=""),"",VLOOKUP(E258,[1]Arbejdstider!$B$4:$AE$78,5,))</f>
        <v>0</v>
      </c>
      <c r="J258" s="110">
        <f>IF(OR(E258=""),"",VLOOKUP(E258,[1]Arbejdstider!$B$4:$AE$78,6,))</f>
        <v>0</v>
      </c>
      <c r="K258" s="110">
        <f>IF(OR(E258=""),"",VLOOKUP(E258,[1]Arbejdstider!$B$4:$AE$78,7,))</f>
        <v>0</v>
      </c>
      <c r="L258" s="111">
        <f>IF(OR(E258=""),"",VLOOKUP(E258,[1]Arbejdstider!$B$3:$AE$78,10,))</f>
        <v>0</v>
      </c>
      <c r="M258" s="111">
        <f>IF(OR(E258=""),"",VLOOKUP(E258,[1]Arbejdstider!$B$4:$AE$78,11,))</f>
        <v>0</v>
      </c>
      <c r="N258" s="109">
        <f>IF(OR(E258=""),"",VLOOKUP(E258,[1]Arbejdstider!$B$4:$AE$78,14,))</f>
        <v>0</v>
      </c>
      <c r="O258" s="109">
        <f>IF(OR(E258=""),"",VLOOKUP(E258,[1]Arbejdstider!$B$4:$AE$78,15,))</f>
        <v>0</v>
      </c>
      <c r="P258" s="109">
        <f>IF(OR(E258=""),"",VLOOKUP(E258,[1]Arbejdstider!$B$4:$AE$78,12,))</f>
        <v>0</v>
      </c>
      <c r="Q258" s="109">
        <f>IF(OR(E258=""),"",VLOOKUP(E258,[1]Arbejdstider!$B$4:$AE$78,13,))</f>
        <v>0</v>
      </c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>
        <f>IF(OR(E258=""),"",VLOOKUP(E258,[1]Arbejdstider!$B$4:$AE$78,16,))</f>
        <v>0</v>
      </c>
      <c r="AC258" s="112">
        <f>IF(OR(E258=""),"",VLOOKUP(E258,[1]Arbejdstider!$B$4:$AE$78,17,))</f>
        <v>0</v>
      </c>
      <c r="AD258" s="112">
        <f>IF(OR(E258=""),"",VLOOKUP(E258,[1]Arbejdstider!$B$4:$AE$78,18,))</f>
        <v>0</v>
      </c>
      <c r="AE258" s="112">
        <f>IF(OR(E258=""),"",VLOOKUP(E258,[1]Arbejdstider!$B$4:$AE$78,19,))</f>
        <v>0</v>
      </c>
      <c r="AF258" s="113">
        <f>IF(OR(E258=""),"",VLOOKUP(E258,[1]Arbejdstider!$B$4:$AE$78,20,))</f>
        <v>1</v>
      </c>
      <c r="AG258" s="109">
        <f>IF(OR(E258=""),"",VLOOKUP(E258,[1]Arbejdstider!$B$4:$AE$78,21,))</f>
        <v>0.29166666666666669</v>
      </c>
      <c r="AH258" s="109">
        <f>IF(OR(E258=""),"",VLOOKUP(E258,[1]Arbejdstider!$B$4:$AE$78,22,))</f>
        <v>0.63541666666666663</v>
      </c>
      <c r="AI258" s="109">
        <f>IF(OR(E258=""),"",VLOOKUP(E258,[1]Arbejdstider!$B$4:$AE$78,23,))</f>
        <v>1</v>
      </c>
      <c r="AJ258" s="114">
        <f>IF(OR(E258=""),"",VLOOKUP(E258,[1]Arbejdstider!$B$4:$AE$78,20,))</f>
        <v>1</v>
      </c>
      <c r="AK258" s="110">
        <f>IF(OR(E258=""),"",VLOOKUP(E258,[1]Arbejdstider!$B$4:$AE$78,21,))</f>
        <v>0.29166666666666669</v>
      </c>
      <c r="AL258" s="115"/>
      <c r="AM258" s="115"/>
      <c r="AN258" s="115"/>
      <c r="AO258" s="115"/>
      <c r="AP258" s="115"/>
      <c r="AQ258" s="115"/>
      <c r="AR258" s="116"/>
      <c r="AS258" s="117"/>
      <c r="AT258" s="118">
        <f>IF(OR(E258=""),"",VLOOKUP(E258,[1]Arbejdstider!$B$4:$AE$78,24,))</f>
        <v>0.29166666666666674</v>
      </c>
      <c r="AU258" s="113">
        <f>IF(OR(E258=""),"",VLOOKUP(E258,[1]Arbejdstider!$B$4:$AE$78,22,))</f>
        <v>0.63541666666666663</v>
      </c>
      <c r="AV258" s="113">
        <f>IF(OR(E258=""),"",VLOOKUP(E258,[1]Arbejdstider!$B$4:$AE$78,23,))</f>
        <v>1</v>
      </c>
      <c r="AW258" s="119">
        <f t="shared" si="68"/>
        <v>0.34375</v>
      </c>
      <c r="AX258" s="120">
        <f>IF(OR($F258="",$G258=""),0,((IF($G258-MAX($F258,([1]Arbejdstider!$C$84/24))+($G258&lt;$F258)&lt;0,0,$G258-MAX($F258,([1]Arbejdstider!$C$84/24))+($G258&lt;$F258)))*24)-((IF(($G258-MAX($F258,([1]Arbejdstider!$D$84/24))+($G258&lt;$F258))&lt;0,0,($G258-MAX($F258,([1]Arbejdstider!$D$84/24))+($G258&lt;$F258)))))*24)</f>
        <v>8.2499999999999982</v>
      </c>
      <c r="AY258" s="122">
        <f>IF(OR($F258="",$G258=""),0,((IF($G258-MAX($F258,([1]Arbejdstider!$C$85/24))+($G258&lt;$F258)&lt;0,0,$G258-MAX($F258,([1]Arbejdstider!$C$85/24))+($G258&lt;$F258)))*24)-((IF(($G258-MAX($F258,([1]Arbejdstider!$D$85/24))+($G258&lt;$F258))&lt;0,0,($G258-MAX($F258,([1]Arbejdstider!$D$85/24))+($G258&lt;$F258)))))*24)-IF(OR($AR258="",$AS258=""),0,((IF($AS258-MAX($AR258,([1]Arbejdstider!$C$85/24))+($AS258&lt;$AR258)&lt;0,0,$AS258-MAX($AR258,([1]Arbejdstider!$C$85/24))+($AS258&lt;$AR258)))*24)-((IF(($AS258-MAX($AR258,([1]Arbejdstider!$D$85/24))+($AS258&lt;$AR258))&lt;0,0,($AS258-MAX($AR258,([1]Arbejdstider!$D$85/24))+($AS258&lt;$AR258)))))*24)</f>
        <v>0</v>
      </c>
      <c r="AZ258" s="122">
        <f>IFERROR(CEILING(IF(E258="","",IF(OR($F258=0,$G258=0),0,($G258&lt;=$F258)*(1-([1]Arbejdstider!$C$86/24)+([1]Arbejdstider!$D$86/24))*24+(MIN(([1]Arbejdstider!$D$86/24),$G258)-MIN(([1]Arbejdstider!$D$86/24),$F258)+MAX(([1]Arbejdstider!$C$86/24),$G258)-MAX(([1]Arbejdstider!$C$86/24),$F258))*24)-IF(OR($AR258=0,$AS258=0),0,($AS258&lt;=$AR258)*(1-([1]Arbejdstider!$C$86/24)+([1]Arbejdstider!$D$86/24))*24+(MIN(([1]Arbejdstider!$D$86/24),$AS258)-MIN(([1]Arbejdstider!$D$86/24),$AR258)+MAX(([1]Arbejdstider!$C$86/24),$AS258)-MAX(([1]Arbejdstider!$C$86/24),$AR258))*24)+IF(OR($H258=0,$I258=0),0,($I258&lt;=$H258)*(1-([1]Arbejdstider!$C$86/24)+([1]Arbejdstider!$D$86/24))*24+(MIN(([1]Arbejdstider!$D$86/24),$I258)-MIN(([1]Arbejdstider!$D$86/24),$H258)+MAX(([1]Arbejdstider!$C$86/24),$G258)-MAX(([1]Arbejdstider!$C$86/24),$H258))*24)),0.5),"")</f>
        <v>0</v>
      </c>
      <c r="BA258" s="122">
        <f t="shared" si="54"/>
        <v>0</v>
      </c>
      <c r="BB258" s="122">
        <f t="shared" si="55"/>
        <v>0</v>
      </c>
      <c r="BC258" s="122">
        <f t="shared" si="56"/>
        <v>0</v>
      </c>
      <c r="BD258" s="123"/>
      <c r="BE258" s="124"/>
      <c r="BF258" s="122">
        <f t="shared" si="53"/>
        <v>0</v>
      </c>
      <c r="BG258" s="122">
        <f t="shared" si="63"/>
        <v>0</v>
      </c>
      <c r="BH258" s="122">
        <f t="shared" si="57"/>
        <v>0</v>
      </c>
      <c r="BI258" s="121">
        <f t="shared" si="58"/>
        <v>0</v>
      </c>
      <c r="BJ258" s="122">
        <f t="shared" si="59"/>
        <v>0</v>
      </c>
      <c r="BK258" s="122">
        <f t="shared" si="67"/>
        <v>0</v>
      </c>
      <c r="BL258" s="121">
        <f t="shared" si="64"/>
        <v>0</v>
      </c>
      <c r="BM258" s="121">
        <f t="shared" si="60"/>
        <v>0</v>
      </c>
      <c r="BN258" s="121"/>
      <c r="BO258" s="136">
        <f>SUM(AW252:AW258)</f>
        <v>2.052083333333333</v>
      </c>
      <c r="BP258" s="137">
        <f>IF(OR(F258=0,G258=0),0,IF(AND(WEEKDAY(C258,2)=5,G258&lt;F258,G258&gt;(6/24)),(G258-MAX(F258,(6/24))+(F258&gt;G258))*24-7,IF(WEEKDAY(C258,2)=6,(G258-MAX(F258,(6/24))+(F258&gt;G258))*24,IF(WEEKDAY(C258,2)=7,IF(F258&gt;G258,([1]Arbejdstider!H$87-F258)*24,IF(F258&lt;G258,(G258-F258)*24)),0))))</f>
        <v>0</v>
      </c>
      <c r="BQ258" s="126">
        <f>IF(OR(H258=0,I258=0),0,IF(AND(WEEKDAY(C258,2)=5,I258&lt;H258,I258&gt;(6/24)),(I258-MAX(H258,(6/24))+(H258&gt;I258))*24-7,IF(WEEKDAY(C258,2)=6,(I258-MAX(H258,(6/24))+(H258&gt;I258))*24,IF(WEEKDAY(C258,2)=7,IF(H258&gt;I258,([1]Arbejdstider!H$87-H258)*24,IF(H258&lt;I258,(I258-H258)*24)),""))))</f>
        <v>0</v>
      </c>
      <c r="BR258" s="137"/>
      <c r="BS258" s="137"/>
      <c r="BT258" s="138"/>
      <c r="BU258" s="128">
        <f t="shared" si="61"/>
        <v>0</v>
      </c>
      <c r="BV258" s="129" t="str">
        <f t="shared" si="62"/>
        <v>Mandag</v>
      </c>
      <c r="CF258" s="140"/>
      <c r="CG258" s="140"/>
      <c r="CP258" s="141"/>
    </row>
    <row r="259" spans="2:94" s="139" customFormat="1" x14ac:dyDescent="0.2">
      <c r="B259" s="133">
        <f>B252+1</f>
        <v>33</v>
      </c>
      <c r="C259" s="134">
        <f t="shared" si="65"/>
        <v>43690</v>
      </c>
      <c r="D259" s="134" t="str">
        <f t="shared" si="66"/>
        <v>Tirsdag</v>
      </c>
      <c r="E259" s="135" t="s">
        <v>46</v>
      </c>
      <c r="F259" s="109">
        <f>IF(OR(E259=""),"",VLOOKUP(E259,[1]Arbejdstider!$B$4:$AE$78,2,))</f>
        <v>0</v>
      </c>
      <c r="G259" s="109">
        <f>IF(OR(E259=""),"",VLOOKUP(E259,[1]Arbejdstider!$B$4:$AE$78,3,))</f>
        <v>0</v>
      </c>
      <c r="H259" s="109">
        <f>IF(OR(E259=""),"",VLOOKUP(E259,[1]Arbejdstider!$B$4:$AE$78,4,))</f>
        <v>0</v>
      </c>
      <c r="I259" s="109">
        <f>IF(OR(E259=""),"",VLOOKUP(E259,[1]Arbejdstider!$B$4:$AE$78,5,))</f>
        <v>0</v>
      </c>
      <c r="J259" s="110">
        <f>IF(OR(E259=""),"",VLOOKUP(E259,[1]Arbejdstider!$B$4:$AE$78,6,))</f>
        <v>0</v>
      </c>
      <c r="K259" s="110">
        <f>IF(OR(E259=""),"",VLOOKUP(E259,[1]Arbejdstider!$B$4:$AE$78,7,))</f>
        <v>0</v>
      </c>
      <c r="L259" s="111">
        <f>IF(OR(E259=""),"",VLOOKUP(E259,[1]Arbejdstider!$B$3:$AE$78,10,))</f>
        <v>0</v>
      </c>
      <c r="M259" s="111">
        <f>IF(OR(E259=""),"",VLOOKUP(E259,[1]Arbejdstider!$B$4:$AE$78,11,))</f>
        <v>0</v>
      </c>
      <c r="N259" s="109">
        <f>IF(OR(E259=""),"",VLOOKUP(E259,[1]Arbejdstider!$B$4:$AE$78,14,))</f>
        <v>0</v>
      </c>
      <c r="O259" s="109">
        <f>IF(OR(E259=""),"",VLOOKUP(E259,[1]Arbejdstider!$B$4:$AE$78,15,))</f>
        <v>0</v>
      </c>
      <c r="P259" s="109">
        <f>IF(OR(E259=""),"",VLOOKUP(E259,[1]Arbejdstider!$B$4:$AE$78,12,))</f>
        <v>0</v>
      </c>
      <c r="Q259" s="109">
        <f>IF(OR(E259=""),"",VLOOKUP(E259,[1]Arbejdstider!$B$4:$AE$78,13,))</f>
        <v>0</v>
      </c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>
        <f>IF(OR(E259=""),"",VLOOKUP(E259,[1]Arbejdstider!$B$4:$AE$78,16,))</f>
        <v>0</v>
      </c>
      <c r="AC259" s="112">
        <f>IF(OR(E259=""),"",VLOOKUP(E259,[1]Arbejdstider!$B$4:$AE$78,17,))</f>
        <v>0</v>
      </c>
      <c r="AD259" s="112">
        <f>IF(OR(E259=""),"",VLOOKUP(E259,[1]Arbejdstider!$B$4:$AE$78,18,))</f>
        <v>0</v>
      </c>
      <c r="AE259" s="112">
        <f>IF(OR(E259=""),"",VLOOKUP(E259,[1]Arbejdstider!$B$4:$AE$78,19,))</f>
        <v>0</v>
      </c>
      <c r="AF259" s="113">
        <f>IF(OR(E259=""),"",VLOOKUP(E259,[1]Arbejdstider!$B$4:$AE$78,20,))</f>
        <v>1</v>
      </c>
      <c r="AG259" s="109">
        <f>IF(OR(E259=""),"",VLOOKUP(E259,[1]Arbejdstider!$B$4:$AE$78,21,))</f>
        <v>1</v>
      </c>
      <c r="AH259" s="109">
        <f>IF(OR(E259=""),"",VLOOKUP(E259,[1]Arbejdstider!$B$4:$AE$78,22,))</f>
        <v>0</v>
      </c>
      <c r="AI259" s="109">
        <f>IF(OR(E259=""),"",VLOOKUP(E259,[1]Arbejdstider!$B$4:$AE$78,23,))</f>
        <v>0</v>
      </c>
      <c r="AJ259" s="114">
        <f>IF(OR(E259=""),"",VLOOKUP(E259,[1]Arbejdstider!$B$4:$AE$78,20,))</f>
        <v>1</v>
      </c>
      <c r="AK259" s="110">
        <f>IF(OR(E259=""),"",VLOOKUP(E259,[1]Arbejdstider!$B$4:$AE$78,21,))</f>
        <v>1</v>
      </c>
      <c r="AL259" s="115"/>
      <c r="AM259" s="115"/>
      <c r="AN259" s="115"/>
      <c r="AO259" s="115"/>
      <c r="AP259" s="115"/>
      <c r="AQ259" s="115"/>
      <c r="AR259" s="116"/>
      <c r="AS259" s="117"/>
      <c r="AT259" s="118">
        <f>IF(OR(E259=""),"",VLOOKUP(E259,[1]Arbejdstider!$B$4:$AE$78,24,))</f>
        <v>0</v>
      </c>
      <c r="AU259" s="113">
        <f>IF(OR(E259=""),"",VLOOKUP(E259,[1]Arbejdstider!$B$4:$AE$78,22,))</f>
        <v>0</v>
      </c>
      <c r="AV259" s="113">
        <f>IF(OR(E259=""),"",VLOOKUP(E259,[1]Arbejdstider!$B$4:$AE$78,23,))</f>
        <v>0</v>
      </c>
      <c r="AW259" s="119">
        <f t="shared" si="68"/>
        <v>0</v>
      </c>
      <c r="AX259" s="120">
        <f>IF(OR($F259="",$G259=""),0,((IF($G259-MAX($F259,([1]Arbejdstider!$C$84/24))+($G259&lt;$F259)&lt;0,0,$G259-MAX($F259,([1]Arbejdstider!$C$84/24))+($G259&lt;$F259)))*24)-((IF(($G259-MAX($F259,([1]Arbejdstider!$D$84/24))+($G259&lt;$F259))&lt;0,0,($G259-MAX($F259,([1]Arbejdstider!$D$84/24))+($G259&lt;$F259)))))*24)</f>
        <v>0</v>
      </c>
      <c r="AY259" s="122">
        <f>IF(OR($F259="",$G259=""),0,((IF($G259-MAX($F259,([1]Arbejdstider!$C$85/24))+($G259&lt;$F259)&lt;0,0,$G259-MAX($F259,([1]Arbejdstider!$C$85/24))+($G259&lt;$F259)))*24)-((IF(($G259-MAX($F259,([1]Arbejdstider!$D$85/24))+($G259&lt;$F259))&lt;0,0,($G259-MAX($F259,([1]Arbejdstider!$D$85/24))+($G259&lt;$F259)))))*24)-IF(OR($AR259="",$AS259=""),0,((IF($AS259-MAX($AR259,([1]Arbejdstider!$C$85/24))+($AS259&lt;$AR259)&lt;0,0,$AS259-MAX($AR259,([1]Arbejdstider!$C$85/24))+($AS259&lt;$AR259)))*24)-((IF(($AS259-MAX($AR259,([1]Arbejdstider!$D$85/24))+($AS259&lt;$AR259))&lt;0,0,($AS259-MAX($AR259,([1]Arbejdstider!$D$85/24))+($AS259&lt;$AR259)))))*24)</f>
        <v>0</v>
      </c>
      <c r="AZ259" s="122">
        <f>IFERROR(CEILING(IF(E259="","",IF(OR($F259=0,$G259=0),0,($G259&lt;=$F259)*(1-([1]Arbejdstider!$C$86/24)+([1]Arbejdstider!$D$86/24))*24+(MIN(([1]Arbejdstider!$D$86/24),$G259)-MIN(([1]Arbejdstider!$D$86/24),$F259)+MAX(([1]Arbejdstider!$C$86/24),$G259)-MAX(([1]Arbejdstider!$C$86/24),$F259))*24)-IF(OR($AR259=0,$AS259=0),0,($AS259&lt;=$AR259)*(1-([1]Arbejdstider!$C$86/24)+([1]Arbejdstider!$D$86/24))*24+(MIN(([1]Arbejdstider!$D$86/24),$AS259)-MIN(([1]Arbejdstider!$D$86/24),$AR259)+MAX(([1]Arbejdstider!$C$86/24),$AS259)-MAX(([1]Arbejdstider!$C$86/24),$AR259))*24)+IF(OR($H259=0,$I259=0),0,($I259&lt;=$H259)*(1-([1]Arbejdstider!$C$86/24)+([1]Arbejdstider!$D$86/24))*24+(MIN(([1]Arbejdstider!$D$86/24),$I259)-MIN(([1]Arbejdstider!$D$86/24),$H259)+MAX(([1]Arbejdstider!$C$86/24),$G259)-MAX(([1]Arbejdstider!$C$86/24),$H259))*24)),0.5),"")</f>
        <v>0</v>
      </c>
      <c r="BA259" s="122">
        <f t="shared" si="54"/>
        <v>0</v>
      </c>
      <c r="BB259" s="122">
        <f t="shared" si="55"/>
        <v>0</v>
      </c>
      <c r="BC259" s="122">
        <f t="shared" si="56"/>
        <v>0</v>
      </c>
      <c r="BD259" s="123"/>
      <c r="BE259" s="124"/>
      <c r="BF259" s="122">
        <f t="shared" ref="BF259:BF322" si="69">IFERROR(CEILING(IF((OR(Z259="",AA259="")),0,IF((AA259&lt;Z259),((AA259-Z259)*24)+24,(AA259-Z259)*24)),0.5),"")</f>
        <v>0</v>
      </c>
      <c r="BG259" s="122">
        <f t="shared" si="63"/>
        <v>0</v>
      </c>
      <c r="BH259" s="122">
        <f t="shared" si="57"/>
        <v>0</v>
      </c>
      <c r="BI259" s="121">
        <f t="shared" si="58"/>
        <v>0</v>
      </c>
      <c r="BJ259" s="122">
        <f t="shared" si="59"/>
        <v>0</v>
      </c>
      <c r="BK259" s="122">
        <f t="shared" si="67"/>
        <v>0</v>
      </c>
      <c r="BL259" s="121">
        <f t="shared" si="64"/>
        <v>0</v>
      </c>
      <c r="BM259" s="121">
        <f t="shared" si="60"/>
        <v>0</v>
      </c>
      <c r="BN259" s="121"/>
      <c r="BO259" s="136"/>
      <c r="BP259" s="137">
        <f>IF(OR(F259=0,G259=0),0,IF(AND(WEEKDAY(C259,2)=5,G259&lt;F259,G259&gt;(6/24)),(G259-MAX(F259,(6/24))+(F259&gt;G259))*24-7,IF(WEEKDAY(C259,2)=6,(G259-MAX(F259,(6/24))+(F259&gt;G259))*24,IF(WEEKDAY(C259,2)=7,IF(F259&gt;G259,([1]Arbejdstider!H$87-F259)*24,IF(F259&lt;G259,(G259-F259)*24)),0))))</f>
        <v>0</v>
      </c>
      <c r="BQ259" s="126">
        <f>IF(OR(H259=0,I259=0),0,IF(AND(WEEKDAY(C259,2)=5,I259&lt;H259,I259&gt;(6/24)),(I259-MAX(H259,(6/24))+(H259&gt;I259))*24-7,IF(WEEKDAY(C259,2)=6,(I259-MAX(H259,(6/24))+(H259&gt;I259))*24,IF(WEEKDAY(C259,2)=7,IF(H259&gt;I259,([1]Arbejdstider!H$87-H259)*24,IF(H259&lt;I259,(I259-H259)*24)),""))))</f>
        <v>0</v>
      </c>
      <c r="BR259" s="137"/>
      <c r="BS259" s="137"/>
      <c r="BT259" s="138"/>
      <c r="BU259" s="128">
        <f t="shared" si="61"/>
        <v>33</v>
      </c>
      <c r="BV259" s="129" t="str">
        <f t="shared" si="62"/>
        <v>Tirsdag</v>
      </c>
      <c r="CF259" s="140"/>
      <c r="CG259" s="140"/>
      <c r="CP259" s="141"/>
    </row>
    <row r="260" spans="2:94" s="139" customFormat="1" x14ac:dyDescent="0.2">
      <c r="B260" s="133"/>
      <c r="C260" s="134">
        <f t="shared" si="65"/>
        <v>43691</v>
      </c>
      <c r="D260" s="134" t="str">
        <f t="shared" si="66"/>
        <v>Onsdag</v>
      </c>
      <c r="E260" s="135" t="s">
        <v>55</v>
      </c>
      <c r="F260" s="109">
        <f>IF(OR(E260=""),"",VLOOKUP(E260,[1]Arbejdstider!$B$4:$AE$78,2,))</f>
        <v>0.375</v>
      </c>
      <c r="G260" s="109">
        <f>IF(OR(E260=""),"",VLOOKUP(E260,[1]Arbejdstider!$B$4:$AE$78,3,))</f>
        <v>0.70833333333333337</v>
      </c>
      <c r="H260" s="109">
        <f>IF(OR(E260=""),"",VLOOKUP(E260,[1]Arbejdstider!$B$4:$AE$78,4,))</f>
        <v>0</v>
      </c>
      <c r="I260" s="109">
        <f>IF(OR(E260=""),"",VLOOKUP(E260,[1]Arbejdstider!$B$4:$AE$78,5,))</f>
        <v>0</v>
      </c>
      <c r="J260" s="110">
        <f>IF(OR(E260=""),"",VLOOKUP(E260,[1]Arbejdstider!$B$4:$AE$78,6,))</f>
        <v>0</v>
      </c>
      <c r="K260" s="110">
        <f>IF(OR(E260=""),"",VLOOKUP(E260,[1]Arbejdstider!$B$4:$AE$78,7,))</f>
        <v>0</v>
      </c>
      <c r="L260" s="111">
        <f>IF(OR(E260=""),"",VLOOKUP(E260,[1]Arbejdstider!$B$3:$AE$78,10,))</f>
        <v>0</v>
      </c>
      <c r="M260" s="111">
        <f>IF(OR(E260=""),"",VLOOKUP(E260,[1]Arbejdstider!$B$4:$AE$78,11,))</f>
        <v>0</v>
      </c>
      <c r="N260" s="109">
        <f>IF(OR(E260=""),"",VLOOKUP(E260,[1]Arbejdstider!$B$4:$AE$78,14,))</f>
        <v>0</v>
      </c>
      <c r="O260" s="109">
        <f>IF(OR(E260=""),"",VLOOKUP(E260,[1]Arbejdstider!$B$4:$AE$78,15,))</f>
        <v>0</v>
      </c>
      <c r="P260" s="109">
        <f>IF(OR(E260=""),"",VLOOKUP(E260,[1]Arbejdstider!$B$4:$AE$78,12,))</f>
        <v>0</v>
      </c>
      <c r="Q260" s="109">
        <f>IF(OR(E260=""),"",VLOOKUP(E260,[1]Arbejdstider!$B$4:$AE$78,13,))</f>
        <v>0</v>
      </c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>
        <f>IF(OR(E260=""),"",VLOOKUP(E260,[1]Arbejdstider!$B$4:$AE$78,16,))</f>
        <v>0</v>
      </c>
      <c r="AC260" s="112">
        <f>IF(OR(E260=""),"",VLOOKUP(E260,[1]Arbejdstider!$B$4:$AE$78,17,))</f>
        <v>0</v>
      </c>
      <c r="AD260" s="112">
        <f>IF(OR(E260=""),"",VLOOKUP(E260,[1]Arbejdstider!$B$4:$AE$78,18,))</f>
        <v>0</v>
      </c>
      <c r="AE260" s="112">
        <f>IF(OR(E260=""),"",VLOOKUP(E260,[1]Arbejdstider!$B$4:$AE$78,19,))</f>
        <v>0</v>
      </c>
      <c r="AF260" s="113">
        <f>IF(OR(E260=""),"",VLOOKUP(E260,[1]Arbejdstider!$B$4:$AE$78,20,))</f>
        <v>1</v>
      </c>
      <c r="AG260" s="109">
        <f>IF(OR(E260=""),"",VLOOKUP(E260,[1]Arbejdstider!$B$4:$AE$78,21,))</f>
        <v>0.375</v>
      </c>
      <c r="AH260" s="109">
        <f>IF(OR(E260=""),"",VLOOKUP(E260,[1]Arbejdstider!$B$4:$AE$78,22,))</f>
        <v>0.70833333333333337</v>
      </c>
      <c r="AI260" s="109">
        <f>IF(OR(E260=""),"",VLOOKUP(E260,[1]Arbejdstider!$B$4:$AE$78,23,))</f>
        <v>1</v>
      </c>
      <c r="AJ260" s="114">
        <f>IF(OR(E260=""),"",VLOOKUP(E260,[1]Arbejdstider!$B$4:$AE$78,20,))</f>
        <v>1</v>
      </c>
      <c r="AK260" s="110">
        <f>IF(OR(E260=""),"",VLOOKUP(E260,[1]Arbejdstider!$B$4:$AE$78,21,))</f>
        <v>0.375</v>
      </c>
      <c r="AL260" s="115"/>
      <c r="AM260" s="115"/>
      <c r="AN260" s="115"/>
      <c r="AO260" s="115"/>
      <c r="AP260" s="115"/>
      <c r="AQ260" s="115"/>
      <c r="AR260" s="116"/>
      <c r="AS260" s="117"/>
      <c r="AT260" s="118">
        <f>IF(OR(E260=""),"",VLOOKUP(E260,[1]Arbejdstider!$B$4:$AE$78,24,))</f>
        <v>0.375</v>
      </c>
      <c r="AU260" s="113">
        <f>IF(OR(E260=""),"",VLOOKUP(E260,[1]Arbejdstider!$B$4:$AE$78,22,))</f>
        <v>0.70833333333333337</v>
      </c>
      <c r="AV260" s="113">
        <f>IF(OR(E260=""),"",VLOOKUP(E260,[1]Arbejdstider!$B$4:$AE$78,23,))</f>
        <v>1</v>
      </c>
      <c r="AW260" s="119">
        <f t="shared" si="68"/>
        <v>0.33333333333333331</v>
      </c>
      <c r="AX260" s="120">
        <f>IF(OR($F260="",$G260=""),0,((IF($G260-MAX($F260,([1]Arbejdstider!$C$84/24))+($G260&lt;$F260)&lt;0,0,$G260-MAX($F260,([1]Arbejdstider!$C$84/24))+($G260&lt;$F260)))*24)-((IF(($G260-MAX($F260,([1]Arbejdstider!$D$84/24))+($G260&lt;$F260))&lt;0,0,($G260-MAX($F260,([1]Arbejdstider!$D$84/24))+($G260&lt;$F260)))))*24)</f>
        <v>8</v>
      </c>
      <c r="AY260" s="122">
        <f>IF(OR($F260="",$G260=""),0,((IF($G260-MAX($F260,([1]Arbejdstider!$C$85/24))+($G260&lt;$F260)&lt;0,0,$G260-MAX($F260,([1]Arbejdstider!$C$85/24))+($G260&lt;$F260)))*24)-((IF(($G260-MAX($F260,([1]Arbejdstider!$D$85/24))+($G260&lt;$F260))&lt;0,0,($G260-MAX($F260,([1]Arbejdstider!$D$85/24))+($G260&lt;$F260)))))*24)-IF(OR($AR260="",$AS260=""),0,((IF($AS260-MAX($AR260,([1]Arbejdstider!$C$85/24))+($AS260&lt;$AR260)&lt;0,0,$AS260-MAX($AR260,([1]Arbejdstider!$C$85/24))+($AS260&lt;$AR260)))*24)-((IF(($AS260-MAX($AR260,([1]Arbejdstider!$D$85/24))+($AS260&lt;$AR260))&lt;0,0,($AS260-MAX($AR260,([1]Arbejdstider!$D$85/24))+($AS260&lt;$AR260)))))*24)</f>
        <v>0</v>
      </c>
      <c r="AZ260" s="122">
        <f>IFERROR(CEILING(IF(E260="","",IF(OR($F260=0,$G260=0),0,($G260&lt;=$F260)*(1-([1]Arbejdstider!$C$86/24)+([1]Arbejdstider!$D$86/24))*24+(MIN(([1]Arbejdstider!$D$86/24),$G260)-MIN(([1]Arbejdstider!$D$86/24),$F260)+MAX(([1]Arbejdstider!$C$86/24),$G260)-MAX(([1]Arbejdstider!$C$86/24),$F260))*24)-IF(OR($AR260=0,$AS260=0),0,($AS260&lt;=$AR260)*(1-([1]Arbejdstider!$C$86/24)+([1]Arbejdstider!$D$86/24))*24+(MIN(([1]Arbejdstider!$D$86/24),$AS260)-MIN(([1]Arbejdstider!$D$86/24),$AR260)+MAX(([1]Arbejdstider!$C$86/24),$AS260)-MAX(([1]Arbejdstider!$C$86/24),$AR260))*24)+IF(OR($H260=0,$I260=0),0,($I260&lt;=$H260)*(1-([1]Arbejdstider!$C$86/24)+([1]Arbejdstider!$D$86/24))*24+(MIN(([1]Arbejdstider!$D$86/24),$I260)-MIN(([1]Arbejdstider!$D$86/24),$H260)+MAX(([1]Arbejdstider!$C$86/24),$G260)-MAX(([1]Arbejdstider!$C$86/24),$H260))*24)),0.5),"")</f>
        <v>0</v>
      </c>
      <c r="BA260" s="122">
        <f t="shared" si="54"/>
        <v>0</v>
      </c>
      <c r="BB260" s="122">
        <f t="shared" si="55"/>
        <v>0</v>
      </c>
      <c r="BC260" s="122">
        <f t="shared" si="56"/>
        <v>0</v>
      </c>
      <c r="BD260" s="123"/>
      <c r="BE260" s="124"/>
      <c r="BF260" s="122">
        <f t="shared" si="69"/>
        <v>0</v>
      </c>
      <c r="BG260" s="122">
        <f t="shared" si="63"/>
        <v>0</v>
      </c>
      <c r="BH260" s="122">
        <f t="shared" si="57"/>
        <v>0</v>
      </c>
      <c r="BI260" s="121">
        <f t="shared" si="58"/>
        <v>0</v>
      </c>
      <c r="BJ260" s="122">
        <f t="shared" si="59"/>
        <v>0</v>
      </c>
      <c r="BK260" s="122">
        <f t="shared" si="67"/>
        <v>0</v>
      </c>
      <c r="BL260" s="121">
        <f t="shared" si="64"/>
        <v>0</v>
      </c>
      <c r="BM260" s="121">
        <f t="shared" si="60"/>
        <v>0</v>
      </c>
      <c r="BN260" s="121"/>
      <c r="BO260" s="136"/>
      <c r="BP260" s="137">
        <f>IF(OR(F260=0,G260=0),0,IF(AND(WEEKDAY(C260,2)=5,G260&lt;F260,G260&gt;(6/24)),(G260-MAX(F260,(6/24))+(F260&gt;G260))*24-7,IF(WEEKDAY(C260,2)=6,(G260-MAX(F260,(6/24))+(F260&gt;G260))*24,IF(WEEKDAY(C260,2)=7,IF(F260&gt;G260,([1]Arbejdstider!H$87-F260)*24,IF(F260&lt;G260,(G260-F260)*24)),0))))</f>
        <v>0</v>
      </c>
      <c r="BQ260" s="126">
        <f>IF(OR(H260=0,I260=0),0,IF(AND(WEEKDAY(C260,2)=5,I260&lt;H260,I260&gt;(6/24)),(I260-MAX(H260,(6/24))+(H260&gt;I260))*24-7,IF(WEEKDAY(C260,2)=6,(I260-MAX(H260,(6/24))+(H260&gt;I260))*24,IF(WEEKDAY(C260,2)=7,IF(H260&gt;I260,([1]Arbejdstider!H$87-H260)*24,IF(H260&lt;I260,(I260-H260)*24)),""))))</f>
        <v>0</v>
      </c>
      <c r="BR260" s="137"/>
      <c r="BS260" s="137"/>
      <c r="BT260" s="138"/>
      <c r="BU260" s="128">
        <f t="shared" si="61"/>
        <v>0</v>
      </c>
      <c r="BV260" s="129" t="str">
        <f t="shared" si="62"/>
        <v>Onsdag</v>
      </c>
      <c r="CF260" s="140"/>
      <c r="CG260" s="140"/>
      <c r="CP260" s="141"/>
    </row>
    <row r="261" spans="2:94" s="139" customFormat="1" x14ac:dyDescent="0.2">
      <c r="B261" s="133"/>
      <c r="C261" s="134">
        <f t="shared" si="65"/>
        <v>43692</v>
      </c>
      <c r="D261" s="134" t="str">
        <f t="shared" si="66"/>
        <v>Torsdag</v>
      </c>
      <c r="E261" s="135" t="s">
        <v>51</v>
      </c>
      <c r="F261" s="109">
        <f>IF(OR(E261=""),"",VLOOKUP(E261,[1]Arbejdstider!$B$4:$AE$78,2,))</f>
        <v>0.47916666666666669</v>
      </c>
      <c r="G261" s="109">
        <f>IF(OR(E261=""),"",VLOOKUP(E261,[1]Arbejdstider!$B$4:$AE$78,3,))</f>
        <v>0.8125</v>
      </c>
      <c r="H261" s="109">
        <f>IF(OR(E261=""),"",VLOOKUP(E261,[1]Arbejdstider!$B$4:$AE$78,4,))</f>
        <v>0</v>
      </c>
      <c r="I261" s="109">
        <f>IF(OR(E261=""),"",VLOOKUP(E261,[1]Arbejdstider!$B$4:$AE$78,5,))</f>
        <v>0</v>
      </c>
      <c r="J261" s="110">
        <f>IF(OR(E261=""),"",VLOOKUP(E261,[1]Arbejdstider!$B$4:$AE$78,6,))</f>
        <v>0</v>
      </c>
      <c r="K261" s="110">
        <f>IF(OR(E261=""),"",VLOOKUP(E261,[1]Arbejdstider!$B$4:$AE$78,7,))</f>
        <v>0</v>
      </c>
      <c r="L261" s="111">
        <f>IF(OR(E261=""),"",VLOOKUP(E261,[1]Arbejdstider!$B$3:$AE$78,10,))</f>
        <v>0</v>
      </c>
      <c r="M261" s="111">
        <f>IF(OR(E261=""),"",VLOOKUP(E261,[1]Arbejdstider!$B$4:$AE$78,11,))</f>
        <v>0</v>
      </c>
      <c r="N261" s="109">
        <f>IF(OR(E261=""),"",VLOOKUP(E261,[1]Arbejdstider!$B$4:$AE$78,14,))</f>
        <v>0</v>
      </c>
      <c r="O261" s="109">
        <f>IF(OR(E261=""),"",VLOOKUP(E261,[1]Arbejdstider!$B$4:$AE$78,15,))</f>
        <v>0</v>
      </c>
      <c r="P261" s="109">
        <f>IF(OR(E261=""),"",VLOOKUP(E261,[1]Arbejdstider!$B$4:$AE$78,12,))</f>
        <v>0</v>
      </c>
      <c r="Q261" s="109">
        <f>IF(OR(E261=""),"",VLOOKUP(E261,[1]Arbejdstider!$B$4:$AE$78,13,))</f>
        <v>0</v>
      </c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>
        <f>IF(OR(E261=""),"",VLOOKUP(E261,[1]Arbejdstider!$B$4:$AE$78,16,))</f>
        <v>0</v>
      </c>
      <c r="AC261" s="112">
        <f>IF(OR(E261=""),"",VLOOKUP(E261,[1]Arbejdstider!$B$4:$AE$78,17,))</f>
        <v>0</v>
      </c>
      <c r="AD261" s="112">
        <f>IF(OR(E261=""),"",VLOOKUP(E261,[1]Arbejdstider!$B$4:$AE$78,18,))</f>
        <v>0</v>
      </c>
      <c r="AE261" s="112">
        <f>IF(OR(E261=""),"",VLOOKUP(E261,[1]Arbejdstider!$B$4:$AE$78,19,))</f>
        <v>0</v>
      </c>
      <c r="AF261" s="113">
        <f>IF(OR(E261=""),"",VLOOKUP(E261,[1]Arbejdstider!$B$4:$AE$78,20,))</f>
        <v>1</v>
      </c>
      <c r="AG261" s="109">
        <f>IF(OR(E261=""),"",VLOOKUP(E261,[1]Arbejdstider!$B$4:$AE$78,21,))</f>
        <v>0.47916666666666669</v>
      </c>
      <c r="AH261" s="109">
        <f>IF(OR(E261=""),"",VLOOKUP(E261,[1]Arbejdstider!$B$4:$AE$78,22,))</f>
        <v>0.8125</v>
      </c>
      <c r="AI261" s="109">
        <f>IF(OR(E261=""),"",VLOOKUP(E261,[1]Arbejdstider!$B$4:$AE$78,23,))</f>
        <v>1</v>
      </c>
      <c r="AJ261" s="114">
        <f>IF(OR(E261=""),"",VLOOKUP(E261,[1]Arbejdstider!$B$4:$AE$78,20,))</f>
        <v>1</v>
      </c>
      <c r="AK261" s="110">
        <f>IF(OR(E261=""),"",VLOOKUP(E261,[1]Arbejdstider!$B$4:$AE$78,21,))</f>
        <v>0.47916666666666669</v>
      </c>
      <c r="AL261" s="115"/>
      <c r="AM261" s="115"/>
      <c r="AN261" s="115"/>
      <c r="AO261" s="115"/>
      <c r="AP261" s="115"/>
      <c r="AQ261" s="115"/>
      <c r="AR261" s="116"/>
      <c r="AS261" s="117"/>
      <c r="AT261" s="118">
        <f>IF(OR(E261=""),"",VLOOKUP(E261,[1]Arbejdstider!$B$4:$AE$78,24,))</f>
        <v>0.47916666666666674</v>
      </c>
      <c r="AU261" s="113">
        <f>IF(OR(E261=""),"",VLOOKUP(E261,[1]Arbejdstider!$B$4:$AE$78,22,))</f>
        <v>0.8125</v>
      </c>
      <c r="AV261" s="113">
        <f>IF(OR(E261=""),"",VLOOKUP(E261,[1]Arbejdstider!$B$4:$AE$78,23,))</f>
        <v>1</v>
      </c>
      <c r="AW261" s="119">
        <f t="shared" si="68"/>
        <v>0.33333333333333331</v>
      </c>
      <c r="AX261" s="120">
        <f>IF(OR($F261="",$G261=""),0,((IF($G261-MAX($F261,([1]Arbejdstider!$C$84/24))+($G261&lt;$F261)&lt;0,0,$G261-MAX($F261,([1]Arbejdstider!$C$84/24))+($G261&lt;$F261)))*24)-((IF(($G261-MAX($F261,([1]Arbejdstider!$D$84/24))+($G261&lt;$F261))&lt;0,0,($G261-MAX($F261,([1]Arbejdstider!$D$84/24))+($G261&lt;$F261)))))*24)</f>
        <v>6.5</v>
      </c>
      <c r="AY261" s="122">
        <f>IF(OR($F261="",$G261=""),0,((IF($G261-MAX($F261,([1]Arbejdstider!$C$85/24))+($G261&lt;$F261)&lt;0,0,$G261-MAX($F261,([1]Arbejdstider!$C$85/24))+($G261&lt;$F261)))*24)-((IF(($G261-MAX($F261,([1]Arbejdstider!$D$85/24))+($G261&lt;$F261))&lt;0,0,($G261-MAX($F261,([1]Arbejdstider!$D$85/24))+($G261&lt;$F261)))))*24)-IF(OR($AR261="",$AS261=""),0,((IF($AS261-MAX($AR261,([1]Arbejdstider!$C$85/24))+($AS261&lt;$AR261)&lt;0,0,$AS261-MAX($AR261,([1]Arbejdstider!$C$85/24))+($AS261&lt;$AR261)))*24)-((IF(($AS261-MAX($AR261,([1]Arbejdstider!$D$85/24))+($AS261&lt;$AR261))&lt;0,0,($AS261-MAX($AR261,([1]Arbejdstider!$D$85/24))+($AS261&lt;$AR261)))))*24)</f>
        <v>1.5</v>
      </c>
      <c r="AZ261" s="122">
        <f>IFERROR(CEILING(IF(E261="","",IF(OR($F261=0,$G261=0),0,($G261&lt;=$F261)*(1-([1]Arbejdstider!$C$86/24)+([1]Arbejdstider!$D$86/24))*24+(MIN(([1]Arbejdstider!$D$86/24),$G261)-MIN(([1]Arbejdstider!$D$86/24),$F261)+MAX(([1]Arbejdstider!$C$86/24),$G261)-MAX(([1]Arbejdstider!$C$86/24),$F261))*24)-IF(OR($AR261=0,$AS261=0),0,($AS261&lt;=$AR261)*(1-([1]Arbejdstider!$C$86/24)+([1]Arbejdstider!$D$86/24))*24+(MIN(([1]Arbejdstider!$D$86/24),$AS261)-MIN(([1]Arbejdstider!$D$86/24),$AR261)+MAX(([1]Arbejdstider!$C$86/24),$AS261)-MAX(([1]Arbejdstider!$C$86/24),$AR261))*24)+IF(OR($H261=0,$I261=0),0,($I261&lt;=$H261)*(1-([1]Arbejdstider!$C$86/24)+([1]Arbejdstider!$D$86/24))*24+(MIN(([1]Arbejdstider!$D$86/24),$I261)-MIN(([1]Arbejdstider!$D$86/24),$H261)+MAX(([1]Arbejdstider!$C$86/24),$G261)-MAX(([1]Arbejdstider!$C$86/24),$H261))*24)),0.5),"")</f>
        <v>0</v>
      </c>
      <c r="BA261" s="122">
        <f t="shared" si="54"/>
        <v>0</v>
      </c>
      <c r="BB261" s="122">
        <f t="shared" si="55"/>
        <v>0</v>
      </c>
      <c r="BC261" s="122">
        <f t="shared" si="56"/>
        <v>0</v>
      </c>
      <c r="BD261" s="123"/>
      <c r="BE261" s="124"/>
      <c r="BF261" s="122">
        <f t="shared" si="69"/>
        <v>0</v>
      </c>
      <c r="BG261" s="122">
        <f t="shared" si="63"/>
        <v>0</v>
      </c>
      <c r="BH261" s="122">
        <f t="shared" si="57"/>
        <v>0</v>
      </c>
      <c r="BI261" s="121">
        <f t="shared" si="58"/>
        <v>0</v>
      </c>
      <c r="BJ261" s="122">
        <f t="shared" si="59"/>
        <v>0</v>
      </c>
      <c r="BK261" s="122">
        <f t="shared" si="67"/>
        <v>0</v>
      </c>
      <c r="BL261" s="121">
        <f t="shared" si="64"/>
        <v>0</v>
      </c>
      <c r="BM261" s="121">
        <f t="shared" si="60"/>
        <v>0</v>
      </c>
      <c r="BN261" s="121"/>
      <c r="BO261" s="136"/>
      <c r="BP261" s="137">
        <f>IF(OR(F261=0,G261=0),0,IF(AND(WEEKDAY(C261,2)=5,G261&lt;F261,G261&gt;(6/24)),(G261-MAX(F261,(6/24))+(F261&gt;G261))*24-7,IF(WEEKDAY(C261,2)=6,(G261-MAX(F261,(6/24))+(F261&gt;G261))*24,IF(WEEKDAY(C261,2)=7,IF(F261&gt;G261,([1]Arbejdstider!H$87-F261)*24,IF(F261&lt;G261,(G261-F261)*24)),0))))</f>
        <v>0</v>
      </c>
      <c r="BQ261" s="126">
        <f>IF(OR(H261=0,I261=0),0,IF(AND(WEEKDAY(C261,2)=5,I261&lt;H261,I261&gt;(6/24)),(I261-MAX(H261,(6/24))+(H261&gt;I261))*24-7,IF(WEEKDAY(C261,2)=6,(I261-MAX(H261,(6/24))+(H261&gt;I261))*24,IF(WEEKDAY(C261,2)=7,IF(H261&gt;I261,([1]Arbejdstider!H$87-H261)*24,IF(H261&lt;I261,(I261-H261)*24)),""))))</f>
        <v>0</v>
      </c>
      <c r="BR261" s="137"/>
      <c r="BS261" s="137"/>
      <c r="BT261" s="138"/>
      <c r="BU261" s="128">
        <f t="shared" si="61"/>
        <v>0</v>
      </c>
      <c r="BV261" s="129" t="str">
        <f t="shared" si="62"/>
        <v>Torsdag</v>
      </c>
      <c r="CF261" s="140"/>
      <c r="CG261" s="140"/>
      <c r="CP261" s="141"/>
    </row>
    <row r="262" spans="2:94" s="139" customFormat="1" x14ac:dyDescent="0.2">
      <c r="B262" s="133"/>
      <c r="C262" s="134">
        <f t="shared" si="65"/>
        <v>43693</v>
      </c>
      <c r="D262" s="134" t="str">
        <f t="shared" si="66"/>
        <v>Fredag</v>
      </c>
      <c r="E262" s="135" t="s">
        <v>45</v>
      </c>
      <c r="F262" s="109">
        <f>IF(OR(E262=""),"",VLOOKUP(E262,[1]Arbejdstider!$B$4:$AE$78,2,))</f>
        <v>0.625</v>
      </c>
      <c r="G262" s="109">
        <f>IF(OR(E262=""),"",VLOOKUP(E262,[1]Arbejdstider!$B$4:$AE$78,3,))</f>
        <v>0.96875</v>
      </c>
      <c r="H262" s="109">
        <f>IF(OR(E262=""),"",VLOOKUP(E262,[1]Arbejdstider!$B$4:$AE$78,4,))</f>
        <v>0</v>
      </c>
      <c r="I262" s="109">
        <f>IF(OR(E262=""),"",VLOOKUP(E262,[1]Arbejdstider!$B$4:$AE$78,5,))</f>
        <v>0</v>
      </c>
      <c r="J262" s="110">
        <f>IF(OR(E262=""),"",VLOOKUP(E262,[1]Arbejdstider!$B$4:$AE$78,6,))</f>
        <v>0</v>
      </c>
      <c r="K262" s="110">
        <f>IF(OR(E262=""),"",VLOOKUP(E262,[1]Arbejdstider!$B$4:$AE$78,7,))</f>
        <v>0</v>
      </c>
      <c r="L262" s="111">
        <f>IF(OR(E262=""),"",VLOOKUP(E262,[1]Arbejdstider!$B$3:$AE$78,10,))</f>
        <v>0</v>
      </c>
      <c r="M262" s="111">
        <f>IF(OR(E262=""),"",VLOOKUP(E262,[1]Arbejdstider!$B$4:$AE$78,11,))</f>
        <v>0</v>
      </c>
      <c r="N262" s="109">
        <f>IF(OR(E262=""),"",VLOOKUP(E262,[1]Arbejdstider!$B$4:$AE$78,14,))</f>
        <v>0</v>
      </c>
      <c r="O262" s="109">
        <f>IF(OR(E262=""),"",VLOOKUP(E262,[1]Arbejdstider!$B$4:$AE$78,15,))</f>
        <v>0</v>
      </c>
      <c r="P262" s="109">
        <f>IF(OR(E262=""),"",VLOOKUP(E262,[1]Arbejdstider!$B$4:$AE$78,12,))</f>
        <v>0</v>
      </c>
      <c r="Q262" s="109">
        <f>IF(OR(E262=""),"",VLOOKUP(E262,[1]Arbejdstider!$B$4:$AE$78,13,))</f>
        <v>0</v>
      </c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>
        <f>IF(OR(E262=""),"",VLOOKUP(E262,[1]Arbejdstider!$B$4:$AE$78,16,))</f>
        <v>0</v>
      </c>
      <c r="AC262" s="112">
        <f>IF(OR(E262=""),"",VLOOKUP(E262,[1]Arbejdstider!$B$4:$AE$78,17,))</f>
        <v>0</v>
      </c>
      <c r="AD262" s="112">
        <f>IF(OR(E262=""),"",VLOOKUP(E262,[1]Arbejdstider!$B$4:$AE$78,18,))</f>
        <v>0</v>
      </c>
      <c r="AE262" s="112">
        <f>IF(OR(E262=""),"",VLOOKUP(E262,[1]Arbejdstider!$B$4:$AE$78,19,))</f>
        <v>0</v>
      </c>
      <c r="AF262" s="113">
        <f>IF(OR(E262=""),"",VLOOKUP(E262,[1]Arbejdstider!$B$4:$AE$78,20,))</f>
        <v>1</v>
      </c>
      <c r="AG262" s="109">
        <f>IF(OR(E262=""),"",VLOOKUP(E262,[1]Arbejdstider!$B$4:$AE$78,21,))</f>
        <v>0.625</v>
      </c>
      <c r="AH262" s="109">
        <f>IF(OR(E262=""),"",VLOOKUP(E262,[1]Arbejdstider!$B$4:$AE$78,22,))</f>
        <v>0.96875</v>
      </c>
      <c r="AI262" s="109">
        <f>IF(OR(E262=""),"",VLOOKUP(E262,[1]Arbejdstider!$B$4:$AE$78,23,))</f>
        <v>1</v>
      </c>
      <c r="AJ262" s="114">
        <f>IF(OR(E262=""),"",VLOOKUP(E262,[1]Arbejdstider!$B$4:$AE$78,20,))</f>
        <v>1</v>
      </c>
      <c r="AK262" s="110">
        <f>IF(OR(E262=""),"",VLOOKUP(E262,[1]Arbejdstider!$B$4:$AE$78,21,))</f>
        <v>0.625</v>
      </c>
      <c r="AL262" s="115"/>
      <c r="AM262" s="115"/>
      <c r="AN262" s="115"/>
      <c r="AO262" s="115"/>
      <c r="AP262" s="115"/>
      <c r="AQ262" s="115"/>
      <c r="AR262" s="116"/>
      <c r="AS262" s="117"/>
      <c r="AT262" s="118">
        <f>IF(OR(E262=""),"",VLOOKUP(E262,[1]Arbejdstider!$B$4:$AE$78,24,))</f>
        <v>0.625</v>
      </c>
      <c r="AU262" s="113">
        <f>IF(OR(E262=""),"",VLOOKUP(E262,[1]Arbejdstider!$B$4:$AE$78,22,))</f>
        <v>0.96875</v>
      </c>
      <c r="AV262" s="113">
        <f>IF(OR(E262=""),"",VLOOKUP(E262,[1]Arbejdstider!$B$4:$AE$78,23,))</f>
        <v>1</v>
      </c>
      <c r="AW262" s="119">
        <f t="shared" si="68"/>
        <v>0.34375</v>
      </c>
      <c r="AX262" s="120">
        <f>IF(OR($F262="",$G262=""),0,((IF($G262-MAX($F262,([1]Arbejdstider!$C$84/24))+($G262&lt;$F262)&lt;0,0,$G262-MAX($F262,([1]Arbejdstider!$C$84/24))+($G262&lt;$F262)))*24)-((IF(($G262-MAX($F262,([1]Arbejdstider!$D$84/24))+($G262&lt;$F262))&lt;0,0,($G262-MAX($F262,([1]Arbejdstider!$D$84/24))+($G262&lt;$F262)))))*24)</f>
        <v>3</v>
      </c>
      <c r="AY262" s="122">
        <f>IF(OR($F262="",$G262=""),0,((IF($G262-MAX($F262,([1]Arbejdstider!$C$85/24))+($G262&lt;$F262)&lt;0,0,$G262-MAX($F262,([1]Arbejdstider!$C$85/24))+($G262&lt;$F262)))*24)-((IF(($G262-MAX($F262,([1]Arbejdstider!$D$85/24))+($G262&lt;$F262))&lt;0,0,($G262-MAX($F262,([1]Arbejdstider!$D$85/24))+($G262&lt;$F262)))))*24)-IF(OR($AR262="",$AS262=""),0,((IF($AS262-MAX($AR262,([1]Arbejdstider!$C$85/24))+($AS262&lt;$AR262)&lt;0,0,$AS262-MAX($AR262,([1]Arbejdstider!$C$85/24))+($AS262&lt;$AR262)))*24)-((IF(($AS262-MAX($AR262,([1]Arbejdstider!$D$85/24))+($AS262&lt;$AR262))&lt;0,0,($AS262-MAX($AR262,([1]Arbejdstider!$D$85/24))+($AS262&lt;$AR262)))))*24)</f>
        <v>5.0000000000000009</v>
      </c>
      <c r="AZ262" s="122">
        <f>IFERROR(CEILING(IF(E262="","",IF(OR($F262=0,$G262=0),0,($G262&lt;=$F262)*(1-([1]Arbejdstider!$C$86/24)+([1]Arbejdstider!$D$86/24))*24+(MIN(([1]Arbejdstider!$D$86/24),$G262)-MIN(([1]Arbejdstider!$D$86/24),$F262)+MAX(([1]Arbejdstider!$C$86/24),$G262)-MAX(([1]Arbejdstider!$C$86/24),$F262))*24)-IF(OR($AR262=0,$AS262=0),0,($AS262&lt;=$AR262)*(1-([1]Arbejdstider!$C$86/24)+([1]Arbejdstider!$D$86/24))*24+(MIN(([1]Arbejdstider!$D$86/24),$AS262)-MIN(([1]Arbejdstider!$D$86/24),$AR262)+MAX(([1]Arbejdstider!$C$86/24),$AS262)-MAX(([1]Arbejdstider!$C$86/24),$AR262))*24)+IF(OR($H262=0,$I262=0),0,($I262&lt;=$H262)*(1-([1]Arbejdstider!$C$86/24)+([1]Arbejdstider!$D$86/24))*24+(MIN(([1]Arbejdstider!$D$86/24),$I262)-MIN(([1]Arbejdstider!$D$86/24),$H262)+MAX(([1]Arbejdstider!$C$86/24),$G262)-MAX(([1]Arbejdstider!$C$86/24),$H262))*24)),0.5),"")</f>
        <v>0.5</v>
      </c>
      <c r="BA262" s="122">
        <f t="shared" si="54"/>
        <v>0</v>
      </c>
      <c r="BB262" s="122">
        <f t="shared" si="55"/>
        <v>0</v>
      </c>
      <c r="BC262" s="122">
        <f t="shared" si="56"/>
        <v>0</v>
      </c>
      <c r="BD262" s="123"/>
      <c r="BE262" s="124"/>
      <c r="BF262" s="122">
        <f t="shared" si="69"/>
        <v>0</v>
      </c>
      <c r="BG262" s="122">
        <f t="shared" si="63"/>
        <v>0</v>
      </c>
      <c r="BH262" s="122">
        <f t="shared" si="57"/>
        <v>0</v>
      </c>
      <c r="BI262" s="121">
        <f t="shared" si="58"/>
        <v>0</v>
      </c>
      <c r="BJ262" s="122">
        <f t="shared" si="59"/>
        <v>0</v>
      </c>
      <c r="BK262" s="122">
        <f t="shared" si="67"/>
        <v>0</v>
      </c>
      <c r="BL262" s="121">
        <f t="shared" si="64"/>
        <v>0</v>
      </c>
      <c r="BM262" s="121">
        <f t="shared" si="60"/>
        <v>0</v>
      </c>
      <c r="BN262" s="121"/>
      <c r="BO262" s="136"/>
      <c r="BP262" s="137">
        <f>IF(OR(F262=0,G262=0),0,IF(AND(WEEKDAY(C262,2)=5,G262&lt;F262,G262&gt;(6/24)),(G262-MAX(F262,(6/24))+(F262&gt;G262))*24-7,IF(WEEKDAY(C262,2)=6,(G262-MAX(F262,(6/24))+(F262&gt;G262))*24,IF(WEEKDAY(C262,2)=7,IF(F262&gt;G262,([1]Arbejdstider!H$87-F262)*24,IF(F262&lt;G262,(G262-F262)*24)),0))))</f>
        <v>0</v>
      </c>
      <c r="BQ262" s="126">
        <f>IF(OR(H262=0,I262=0),0,IF(AND(WEEKDAY(C262,2)=5,I262&lt;H262,I262&gt;(6/24)),(I262-MAX(H262,(6/24))+(H262&gt;I262))*24-7,IF(WEEKDAY(C262,2)=6,(I262-MAX(H262,(6/24))+(H262&gt;I262))*24,IF(WEEKDAY(C262,2)=7,IF(H262&gt;I262,([1]Arbejdstider!H$87-H262)*24,IF(H262&lt;I262,(I262-H262)*24)),""))))</f>
        <v>0</v>
      </c>
      <c r="BR262" s="137"/>
      <c r="BS262" s="137"/>
      <c r="BT262" s="138"/>
      <c r="BU262" s="128">
        <f t="shared" si="61"/>
        <v>0</v>
      </c>
      <c r="BV262" s="129" t="str">
        <f t="shared" si="62"/>
        <v>Fredag</v>
      </c>
      <c r="CF262" s="140"/>
      <c r="CG262" s="140"/>
      <c r="CP262" s="141"/>
    </row>
    <row r="263" spans="2:94" s="139" customFormat="1" x14ac:dyDescent="0.2">
      <c r="B263" s="133"/>
      <c r="C263" s="134">
        <f t="shared" si="65"/>
        <v>43694</v>
      </c>
      <c r="D263" s="134" t="str">
        <f t="shared" si="66"/>
        <v>Lørdag</v>
      </c>
      <c r="E263" s="135" t="s">
        <v>53</v>
      </c>
      <c r="F263" s="109">
        <f>IF(OR(E263=""),"",VLOOKUP(E263,[1]Arbejdstider!$B$4:$AE$78,2,))</f>
        <v>0</v>
      </c>
      <c r="G263" s="109">
        <f>IF(OR(E263=""),"",VLOOKUP(E263,[1]Arbejdstider!$B$4:$AE$78,3,))</f>
        <v>0</v>
      </c>
      <c r="H263" s="109">
        <f>IF(OR(E263=""),"",VLOOKUP(E263,[1]Arbejdstider!$B$4:$AE$78,4,))</f>
        <v>0</v>
      </c>
      <c r="I263" s="109">
        <f>IF(OR(E263=""),"",VLOOKUP(E263,[1]Arbejdstider!$B$4:$AE$78,5,))</f>
        <v>0</v>
      </c>
      <c r="J263" s="110">
        <f>IF(OR(E263=""),"",VLOOKUP(E263,[1]Arbejdstider!$B$4:$AE$78,6,))</f>
        <v>0</v>
      </c>
      <c r="K263" s="110">
        <f>IF(OR(E263=""),"",VLOOKUP(E263,[1]Arbejdstider!$B$4:$AE$78,7,))</f>
        <v>0</v>
      </c>
      <c r="L263" s="111">
        <f>IF(OR(E263=""),"",VLOOKUP(E263,[1]Arbejdstider!$B$3:$AE$78,10,))</f>
        <v>0</v>
      </c>
      <c r="M263" s="111">
        <f>IF(OR(E263=""),"",VLOOKUP(E263,[1]Arbejdstider!$B$4:$AE$78,11,))</f>
        <v>0</v>
      </c>
      <c r="N263" s="109">
        <f>IF(OR(E263=""),"",VLOOKUP(E263,[1]Arbejdstider!$B$4:$AE$78,14,))</f>
        <v>0</v>
      </c>
      <c r="O263" s="109">
        <f>IF(OR(E263=""),"",VLOOKUP(E263,[1]Arbejdstider!$B$4:$AE$78,15,))</f>
        <v>0</v>
      </c>
      <c r="P263" s="109">
        <f>IF(OR(E263=""),"",VLOOKUP(E263,[1]Arbejdstider!$B$4:$AE$78,12,))</f>
        <v>0</v>
      </c>
      <c r="Q263" s="109">
        <f>IF(OR(E263=""),"",VLOOKUP(E263,[1]Arbejdstider!$B$4:$AE$78,13,))</f>
        <v>0</v>
      </c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>
        <f>IF(OR(E263=""),"",VLOOKUP(E263,[1]Arbejdstider!$B$4:$AE$78,16,))</f>
        <v>0</v>
      </c>
      <c r="AC263" s="112">
        <f>IF(OR(E263=""),"",VLOOKUP(E263,[1]Arbejdstider!$B$4:$AE$78,17,))</f>
        <v>0</v>
      </c>
      <c r="AD263" s="112">
        <f>IF(OR(E263=""),"",VLOOKUP(E263,[1]Arbejdstider!$B$4:$AE$78,18,))</f>
        <v>0</v>
      </c>
      <c r="AE263" s="112">
        <f>IF(OR(E263=""),"",VLOOKUP(E263,[1]Arbejdstider!$B$4:$AE$78,19,))</f>
        <v>0</v>
      </c>
      <c r="AF263" s="113">
        <f>IF(OR(E263=""),"",VLOOKUP(E263,[1]Arbejdstider!$B$4:$AE$78,20,))</f>
        <v>1</v>
      </c>
      <c r="AG263" s="109">
        <f>IF(OR(E263=""),"",VLOOKUP(E263,[1]Arbejdstider!$B$4:$AE$78,21,))</f>
        <v>1</v>
      </c>
      <c r="AH263" s="109">
        <f>IF(OR(E263=""),"",VLOOKUP(E263,[1]Arbejdstider!$B$4:$AE$78,22,))</f>
        <v>0</v>
      </c>
      <c r="AI263" s="109">
        <f>IF(OR(E263=""),"",VLOOKUP(E263,[1]Arbejdstider!$B$4:$AE$78,23,))</f>
        <v>0</v>
      </c>
      <c r="AJ263" s="114">
        <f>IF(OR(E263=""),"",VLOOKUP(E263,[1]Arbejdstider!$B$4:$AE$78,20,))</f>
        <v>1</v>
      </c>
      <c r="AK263" s="110">
        <f>IF(OR(E263=""),"",VLOOKUP(E263,[1]Arbejdstider!$B$4:$AE$78,21,))</f>
        <v>1</v>
      </c>
      <c r="AL263" s="115"/>
      <c r="AM263" s="115"/>
      <c r="AN263" s="115"/>
      <c r="AO263" s="115"/>
      <c r="AP263" s="115"/>
      <c r="AQ263" s="115"/>
      <c r="AR263" s="116"/>
      <c r="AS263" s="117"/>
      <c r="AT263" s="118">
        <f>IF(OR(E263=""),"",VLOOKUP(E263,[1]Arbejdstider!$B$4:$AE$78,24,))</f>
        <v>0</v>
      </c>
      <c r="AU263" s="113">
        <f>IF(OR(E263=""),"",VLOOKUP(E263,[1]Arbejdstider!$B$4:$AE$78,22,))</f>
        <v>0</v>
      </c>
      <c r="AV263" s="113">
        <f>IF(OR(E263=""),"",VLOOKUP(E263,[1]Arbejdstider!$B$4:$AE$78,23,))</f>
        <v>0</v>
      </c>
      <c r="AW263" s="119">
        <f t="shared" si="68"/>
        <v>0</v>
      </c>
      <c r="AX263" s="120">
        <f>IF(OR($F263="",$G263=""),0,((IF($G263-MAX($F263,([1]Arbejdstider!$C$84/24))+($G263&lt;$F263)&lt;0,0,$G263-MAX($F263,([1]Arbejdstider!$C$84/24))+($G263&lt;$F263)))*24)-((IF(($G263-MAX($F263,([1]Arbejdstider!$D$84/24))+($G263&lt;$F263))&lt;0,0,($G263-MAX($F263,([1]Arbejdstider!$D$84/24))+($G263&lt;$F263)))))*24)</f>
        <v>0</v>
      </c>
      <c r="AY263" s="122">
        <f>IF(OR($F263="",$G263=""),0,((IF($G263-MAX($F263,([1]Arbejdstider!$C$85/24))+($G263&lt;$F263)&lt;0,0,$G263-MAX($F263,([1]Arbejdstider!$C$85/24))+($G263&lt;$F263)))*24)-((IF(($G263-MAX($F263,([1]Arbejdstider!$D$85/24))+($G263&lt;$F263))&lt;0,0,($G263-MAX($F263,([1]Arbejdstider!$D$85/24))+($G263&lt;$F263)))))*24)-IF(OR($AR263="",$AS263=""),0,((IF($AS263-MAX($AR263,([1]Arbejdstider!$C$85/24))+($AS263&lt;$AR263)&lt;0,0,$AS263-MAX($AR263,([1]Arbejdstider!$C$85/24))+($AS263&lt;$AR263)))*24)-((IF(($AS263-MAX($AR263,([1]Arbejdstider!$D$85/24))+($AS263&lt;$AR263))&lt;0,0,($AS263-MAX($AR263,([1]Arbejdstider!$D$85/24))+($AS263&lt;$AR263)))))*24)</f>
        <v>0</v>
      </c>
      <c r="AZ263" s="122">
        <f>IFERROR(CEILING(IF(E263="","",IF(OR($F263=0,$G263=0),0,($G263&lt;=$F263)*(1-([1]Arbejdstider!$C$86/24)+([1]Arbejdstider!$D$86/24))*24+(MIN(([1]Arbejdstider!$D$86/24),$G263)-MIN(([1]Arbejdstider!$D$86/24),$F263)+MAX(([1]Arbejdstider!$C$86/24),$G263)-MAX(([1]Arbejdstider!$C$86/24),$F263))*24)-IF(OR($AR263=0,$AS263=0),0,($AS263&lt;=$AR263)*(1-([1]Arbejdstider!$C$86/24)+([1]Arbejdstider!$D$86/24))*24+(MIN(([1]Arbejdstider!$D$86/24),$AS263)-MIN(([1]Arbejdstider!$D$86/24),$AR263)+MAX(([1]Arbejdstider!$C$86/24),$AS263)-MAX(([1]Arbejdstider!$C$86/24),$AR263))*24)+IF(OR($H263=0,$I263=0),0,($I263&lt;=$H263)*(1-([1]Arbejdstider!$C$86/24)+([1]Arbejdstider!$D$86/24))*24+(MIN(([1]Arbejdstider!$D$86/24),$I263)-MIN(([1]Arbejdstider!$D$86/24),$H263)+MAX(([1]Arbejdstider!$C$86/24),$G263)-MAX(([1]Arbejdstider!$C$86/24),$H263))*24)),0.5),"")</f>
        <v>0</v>
      </c>
      <c r="BA263" s="122">
        <f t="shared" ref="BA263:BA326" si="70">+IF((OR(X263="",Y263="")),0,IF((Y263&lt;X263),((Y263-X263)*24)+24,(Y263-X263)*24))</f>
        <v>0</v>
      </c>
      <c r="BB263" s="122">
        <f t="shared" ref="BB263:BB326" si="71">+IF((OR(R263="",S263="")),0,IF((S263&lt;R263),((S263-R263)*24)+24,(S263-R263)*24))</f>
        <v>0</v>
      </c>
      <c r="BC263" s="122">
        <f t="shared" ref="BC263:BC326" si="72">+IF((OR(T263="",U263="")),0,IF((U263&lt;T263),((U263-T263)*24)+24,(U263-T263)*24))</f>
        <v>0</v>
      </c>
      <c r="BD263" s="123"/>
      <c r="BE263" s="124"/>
      <c r="BF263" s="122">
        <f t="shared" si="69"/>
        <v>0</v>
      </c>
      <c r="BG263" s="122">
        <f t="shared" si="63"/>
        <v>0</v>
      </c>
      <c r="BH263" s="122">
        <f t="shared" ref="BH263:BH326" si="73">IF((OR(N263="",O263="")),0,IF((O263&lt;N263),((O263-N263)*24)+24,(O263-N263)*24))</f>
        <v>0</v>
      </c>
      <c r="BI263" s="121">
        <f t="shared" ref="BI263:BI326" si="74">IFERROR(CEILING(IF((OR(P263="",Q263="")),0,IF((Q263&lt;P263),((Q263-P263)*24)+24,(Q263-P263)*24)),0.5),"")</f>
        <v>0</v>
      </c>
      <c r="BJ263" s="122">
        <f t="shared" ref="BJ263:BJ326" si="75">IF((OR(J263="",K263="")),0,IF((K263&lt;J263),((K263-J263)*24)+24,(K263-J263)*24))</f>
        <v>0</v>
      </c>
      <c r="BK263" s="122">
        <f t="shared" si="67"/>
        <v>0</v>
      </c>
      <c r="BL263" s="121">
        <f t="shared" si="64"/>
        <v>0</v>
      </c>
      <c r="BM263" s="121">
        <f t="shared" ref="BM263:BM326" si="76">IF((OR(AR263="",AS263="")),0,IF((AS263&lt;AR263),((AS263-AR263)*24)+24,(AS263-AR263)*24))</f>
        <v>0</v>
      </c>
      <c r="BN263" s="121"/>
      <c r="BO263" s="136"/>
      <c r="BP263" s="137">
        <f>IF(OR(F263=0,G263=0),0,IF(AND(WEEKDAY(C263,2)=5,G263&lt;F263,G263&gt;(6/24)),(G263-MAX(F263,(6/24))+(F263&gt;G263))*24-7,IF(WEEKDAY(C263,2)=6,(G263-MAX(F263,(6/24))+(F263&gt;G263))*24,IF(WEEKDAY(C263,2)=7,IF(F263&gt;G263,([1]Arbejdstider!H$87-F263)*24,IF(F263&lt;G263,(G263-F263)*24)),0))))</f>
        <v>0</v>
      </c>
      <c r="BQ263" s="126">
        <f>IF(OR(H263=0,I263=0),0,IF(AND(WEEKDAY(C263,2)=5,I263&lt;H263,I263&gt;(6/24)),(I263-MAX(H263,(6/24))+(H263&gt;I263))*24-7,IF(WEEKDAY(C263,2)=6,(I263-MAX(H263,(6/24))+(H263&gt;I263))*24,IF(WEEKDAY(C263,2)=7,IF(H263&gt;I263,([1]Arbejdstider!H$87-H263)*24,IF(H263&lt;I263,(I263-H263)*24)),""))))</f>
        <v>0</v>
      </c>
      <c r="BR263" s="137"/>
      <c r="BS263" s="137"/>
      <c r="BT263" s="138"/>
      <c r="BU263" s="128">
        <f t="shared" ref="BU263:BU326" si="77">B263</f>
        <v>0</v>
      </c>
      <c r="BV263" s="129" t="str">
        <f t="shared" ref="BV263:BV326" si="78">D263</f>
        <v>Lørdag</v>
      </c>
      <c r="CF263" s="140"/>
      <c r="CG263" s="140"/>
      <c r="CP263" s="141"/>
    </row>
    <row r="264" spans="2:94" s="139" customFormat="1" x14ac:dyDescent="0.2">
      <c r="B264" s="133"/>
      <c r="C264" s="134">
        <f t="shared" si="65"/>
        <v>43695</v>
      </c>
      <c r="D264" s="134" t="str">
        <f t="shared" si="66"/>
        <v>Søndag</v>
      </c>
      <c r="E264" s="135" t="s">
        <v>46</v>
      </c>
      <c r="F264" s="109">
        <f>IF(OR(E264=""),"",VLOOKUP(E264,[1]Arbejdstider!$B$4:$AE$78,2,))</f>
        <v>0</v>
      </c>
      <c r="G264" s="109">
        <f>IF(OR(E264=""),"",VLOOKUP(E264,[1]Arbejdstider!$B$4:$AE$78,3,))</f>
        <v>0</v>
      </c>
      <c r="H264" s="109">
        <f>IF(OR(E264=""),"",VLOOKUP(E264,[1]Arbejdstider!$B$4:$AE$78,4,))</f>
        <v>0</v>
      </c>
      <c r="I264" s="109">
        <f>IF(OR(E264=""),"",VLOOKUP(E264,[1]Arbejdstider!$B$4:$AE$78,5,))</f>
        <v>0</v>
      </c>
      <c r="J264" s="110">
        <f>IF(OR(E264=""),"",VLOOKUP(E264,[1]Arbejdstider!$B$4:$AE$78,6,))</f>
        <v>0</v>
      </c>
      <c r="K264" s="110">
        <f>IF(OR(E264=""),"",VLOOKUP(E264,[1]Arbejdstider!$B$4:$AE$78,7,))</f>
        <v>0</v>
      </c>
      <c r="L264" s="111">
        <f>IF(OR(E264=""),"",VLOOKUP(E264,[1]Arbejdstider!$B$3:$AE$78,10,))</f>
        <v>0</v>
      </c>
      <c r="M264" s="111">
        <f>IF(OR(E264=""),"",VLOOKUP(E264,[1]Arbejdstider!$B$4:$AE$78,11,))</f>
        <v>0</v>
      </c>
      <c r="N264" s="109">
        <f>IF(OR(E264=""),"",VLOOKUP(E264,[1]Arbejdstider!$B$4:$AE$78,14,))</f>
        <v>0</v>
      </c>
      <c r="O264" s="109">
        <f>IF(OR(E264=""),"",VLOOKUP(E264,[1]Arbejdstider!$B$4:$AE$78,15,))</f>
        <v>0</v>
      </c>
      <c r="P264" s="109">
        <f>IF(OR(E264=""),"",VLOOKUP(E264,[1]Arbejdstider!$B$4:$AE$78,12,))</f>
        <v>0</v>
      </c>
      <c r="Q264" s="109">
        <f>IF(OR(E264=""),"",VLOOKUP(E264,[1]Arbejdstider!$B$4:$AE$78,13,))</f>
        <v>0</v>
      </c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>
        <f>IF(OR(E264=""),"",VLOOKUP(E264,[1]Arbejdstider!$B$4:$AE$78,16,))</f>
        <v>0</v>
      </c>
      <c r="AC264" s="112">
        <f>IF(OR(E264=""),"",VLOOKUP(E264,[1]Arbejdstider!$B$4:$AE$78,17,))</f>
        <v>0</v>
      </c>
      <c r="AD264" s="112">
        <f>IF(OR(E264=""),"",VLOOKUP(E264,[1]Arbejdstider!$B$4:$AE$78,18,))</f>
        <v>0</v>
      </c>
      <c r="AE264" s="112">
        <f>IF(OR(E264=""),"",VLOOKUP(E264,[1]Arbejdstider!$B$4:$AE$78,19,))</f>
        <v>0</v>
      </c>
      <c r="AF264" s="113">
        <f>IF(OR(E264=""),"",VLOOKUP(E264,[1]Arbejdstider!$B$4:$AE$78,20,))</f>
        <v>1</v>
      </c>
      <c r="AG264" s="109">
        <f>IF(OR(E264=""),"",VLOOKUP(E264,[1]Arbejdstider!$B$4:$AE$78,21,))</f>
        <v>1</v>
      </c>
      <c r="AH264" s="109">
        <f>IF(OR(E264=""),"",VLOOKUP(E264,[1]Arbejdstider!$B$4:$AE$78,22,))</f>
        <v>0</v>
      </c>
      <c r="AI264" s="109">
        <f>IF(OR(E264=""),"",VLOOKUP(E264,[1]Arbejdstider!$B$4:$AE$78,23,))</f>
        <v>0</v>
      </c>
      <c r="AJ264" s="114">
        <f>IF(OR(E264=""),"",VLOOKUP(E264,[1]Arbejdstider!$B$4:$AE$78,20,))</f>
        <v>1</v>
      </c>
      <c r="AK264" s="110">
        <f>IF(OR(E264=""),"",VLOOKUP(E264,[1]Arbejdstider!$B$4:$AE$78,21,))</f>
        <v>1</v>
      </c>
      <c r="AL264" s="115"/>
      <c r="AM264" s="115"/>
      <c r="AN264" s="115"/>
      <c r="AO264" s="115"/>
      <c r="AP264" s="115"/>
      <c r="AQ264" s="115"/>
      <c r="AR264" s="116"/>
      <c r="AS264" s="117"/>
      <c r="AT264" s="118">
        <f>IF(OR(E264=""),"",VLOOKUP(E264,[1]Arbejdstider!$B$4:$AE$78,24,))</f>
        <v>0</v>
      </c>
      <c r="AU264" s="113">
        <f>IF(OR(E264=""),"",VLOOKUP(E264,[1]Arbejdstider!$B$4:$AE$78,22,))</f>
        <v>0</v>
      </c>
      <c r="AV264" s="113">
        <f>IF(OR(E264=""),"",VLOOKUP(E264,[1]Arbejdstider!$B$4:$AE$78,23,))</f>
        <v>0</v>
      </c>
      <c r="AW264" s="119">
        <f t="shared" si="68"/>
        <v>0</v>
      </c>
      <c r="AX264" s="120">
        <f>IF(OR($F264="",$G264=""),0,((IF($G264-MAX($F264,([1]Arbejdstider!$C$84/24))+($G264&lt;$F264)&lt;0,0,$G264-MAX($F264,([1]Arbejdstider!$C$84/24))+($G264&lt;$F264)))*24)-((IF(($G264-MAX($F264,([1]Arbejdstider!$D$84/24))+($G264&lt;$F264))&lt;0,0,($G264-MAX($F264,([1]Arbejdstider!$D$84/24))+($G264&lt;$F264)))))*24)</f>
        <v>0</v>
      </c>
      <c r="AY264" s="122">
        <f>IF(OR($F264="",$G264=""),0,((IF($G264-MAX($F264,([1]Arbejdstider!$C$85/24))+($G264&lt;$F264)&lt;0,0,$G264-MAX($F264,([1]Arbejdstider!$C$85/24))+($G264&lt;$F264)))*24)-((IF(($G264-MAX($F264,([1]Arbejdstider!$D$85/24))+($G264&lt;$F264))&lt;0,0,($G264-MAX($F264,([1]Arbejdstider!$D$85/24))+($G264&lt;$F264)))))*24)-IF(OR($AR264="",$AS264=""),0,((IF($AS264-MAX($AR264,([1]Arbejdstider!$C$85/24))+($AS264&lt;$AR264)&lt;0,0,$AS264-MAX($AR264,([1]Arbejdstider!$C$85/24))+($AS264&lt;$AR264)))*24)-((IF(($AS264-MAX($AR264,([1]Arbejdstider!$D$85/24))+($AS264&lt;$AR264))&lt;0,0,($AS264-MAX($AR264,([1]Arbejdstider!$D$85/24))+($AS264&lt;$AR264)))))*24)</f>
        <v>0</v>
      </c>
      <c r="AZ264" s="122">
        <f>IFERROR(CEILING(IF(E264="","",IF(OR($F264=0,$G264=0),0,($G264&lt;=$F264)*(1-([1]Arbejdstider!$C$86/24)+([1]Arbejdstider!$D$86/24))*24+(MIN(([1]Arbejdstider!$D$86/24),$G264)-MIN(([1]Arbejdstider!$D$86/24),$F264)+MAX(([1]Arbejdstider!$C$86/24),$G264)-MAX(([1]Arbejdstider!$C$86/24),$F264))*24)-IF(OR($AR264=0,$AS264=0),0,($AS264&lt;=$AR264)*(1-([1]Arbejdstider!$C$86/24)+([1]Arbejdstider!$D$86/24))*24+(MIN(([1]Arbejdstider!$D$86/24),$AS264)-MIN(([1]Arbejdstider!$D$86/24),$AR264)+MAX(([1]Arbejdstider!$C$86/24),$AS264)-MAX(([1]Arbejdstider!$C$86/24),$AR264))*24)+IF(OR($H264=0,$I264=0),0,($I264&lt;=$H264)*(1-([1]Arbejdstider!$C$86/24)+([1]Arbejdstider!$D$86/24))*24+(MIN(([1]Arbejdstider!$D$86/24),$I264)-MIN(([1]Arbejdstider!$D$86/24),$H264)+MAX(([1]Arbejdstider!$C$86/24),$G264)-MAX(([1]Arbejdstider!$C$86/24),$H264))*24)),0.5),"")</f>
        <v>0</v>
      </c>
      <c r="BA264" s="122">
        <f t="shared" si="70"/>
        <v>0</v>
      </c>
      <c r="BB264" s="122">
        <f t="shared" si="71"/>
        <v>0</v>
      </c>
      <c r="BC264" s="122">
        <f t="shared" si="72"/>
        <v>0</v>
      </c>
      <c r="BD264" s="123"/>
      <c r="BE264" s="124"/>
      <c r="BF264" s="122">
        <f t="shared" si="69"/>
        <v>0</v>
      </c>
      <c r="BG264" s="122">
        <f t="shared" ref="BG264:BG327" si="79">IFERROR(CEILING(BP264+BQ264,0.5),"")</f>
        <v>0</v>
      </c>
      <c r="BH264" s="122">
        <f t="shared" si="73"/>
        <v>0</v>
      </c>
      <c r="BI264" s="121">
        <f t="shared" si="74"/>
        <v>0</v>
      </c>
      <c r="BJ264" s="122">
        <f t="shared" si="75"/>
        <v>0</v>
      </c>
      <c r="BK264" s="122">
        <f t="shared" si="67"/>
        <v>0</v>
      </c>
      <c r="BL264" s="121">
        <f t="shared" ref="BL264:BL327" si="80">ROUND(IF((OR(AB264="",AC264="")),0,IF((AC264&lt;AB264),((AC264-AB264)*24)+24,(AC264-AB264)*24))+IF((OR(AD264="",AE264="")),0,IF((AE264&lt;AD264),((AE264-AD264)*24)+24,(AE264-AD264)*24)),24)</f>
        <v>0</v>
      </c>
      <c r="BM264" s="121">
        <f t="shared" si="76"/>
        <v>0</v>
      </c>
      <c r="BN264" s="121"/>
      <c r="BO264" s="136"/>
      <c r="BP264" s="137">
        <f>IF(OR(F264=0,G264=0),0,IF(AND(WEEKDAY(C264,2)=5,G264&lt;F264,G264&gt;(6/24)),(G264-MAX(F264,(6/24))+(F264&gt;G264))*24-7,IF(WEEKDAY(C264,2)=6,(G264-MAX(F264,(6/24))+(F264&gt;G264))*24,IF(WEEKDAY(C264,2)=7,IF(F264&gt;G264,([1]Arbejdstider!H$87-F264)*24,IF(F264&lt;G264,(G264-F264)*24)),0))))</f>
        <v>0</v>
      </c>
      <c r="BQ264" s="126">
        <f>IF(OR(H264=0,I264=0),0,IF(AND(WEEKDAY(C264,2)=5,I264&lt;H264,I264&gt;(6/24)),(I264-MAX(H264,(6/24))+(H264&gt;I264))*24-7,IF(WEEKDAY(C264,2)=6,(I264-MAX(H264,(6/24))+(H264&gt;I264))*24,IF(WEEKDAY(C264,2)=7,IF(H264&gt;I264,([1]Arbejdstider!H$87-H264)*24,IF(H264&lt;I264,(I264-H264)*24)),""))))</f>
        <v>0</v>
      </c>
      <c r="BR264" s="137"/>
      <c r="BS264" s="137"/>
      <c r="BT264" s="138"/>
      <c r="BU264" s="128">
        <f t="shared" si="77"/>
        <v>0</v>
      </c>
      <c r="BV264" s="129" t="str">
        <f t="shared" si="78"/>
        <v>Søndag</v>
      </c>
      <c r="CF264" s="140"/>
      <c r="CG264" s="140"/>
      <c r="CP264" s="141"/>
    </row>
    <row r="265" spans="2:94" s="139" customFormat="1" x14ac:dyDescent="0.2">
      <c r="B265" s="133"/>
      <c r="C265" s="134">
        <f t="shared" ref="C265:C328" si="81">C264+1</f>
        <v>43696</v>
      </c>
      <c r="D265" s="134" t="str">
        <f t="shared" ref="D265:D328" si="82">PROPER(TEXT(C265,"dddd"))</f>
        <v>Mandag</v>
      </c>
      <c r="E265" s="135" t="s">
        <v>46</v>
      </c>
      <c r="F265" s="109">
        <f>IF(OR(E265=""),"",VLOOKUP(E265,[1]Arbejdstider!$B$4:$AE$78,2,))</f>
        <v>0</v>
      </c>
      <c r="G265" s="109">
        <f>IF(OR(E265=""),"",VLOOKUP(E265,[1]Arbejdstider!$B$4:$AE$78,3,))</f>
        <v>0</v>
      </c>
      <c r="H265" s="109">
        <f>IF(OR(E265=""),"",VLOOKUP(E265,[1]Arbejdstider!$B$4:$AE$78,4,))</f>
        <v>0</v>
      </c>
      <c r="I265" s="109">
        <f>IF(OR(E265=""),"",VLOOKUP(E265,[1]Arbejdstider!$B$4:$AE$78,5,))</f>
        <v>0</v>
      </c>
      <c r="J265" s="110">
        <f>IF(OR(E265=""),"",VLOOKUP(E265,[1]Arbejdstider!$B$4:$AE$78,6,))</f>
        <v>0</v>
      </c>
      <c r="K265" s="110">
        <f>IF(OR(E265=""),"",VLOOKUP(E265,[1]Arbejdstider!$B$4:$AE$78,7,))</f>
        <v>0</v>
      </c>
      <c r="L265" s="111">
        <f>IF(OR(E265=""),"",VLOOKUP(E265,[1]Arbejdstider!$B$3:$AE$78,10,))</f>
        <v>0</v>
      </c>
      <c r="M265" s="111">
        <f>IF(OR(E265=""),"",VLOOKUP(E265,[1]Arbejdstider!$B$4:$AE$78,11,))</f>
        <v>0</v>
      </c>
      <c r="N265" s="109">
        <f>IF(OR(E265=""),"",VLOOKUP(E265,[1]Arbejdstider!$B$4:$AE$78,14,))</f>
        <v>0</v>
      </c>
      <c r="O265" s="109">
        <f>IF(OR(E265=""),"",VLOOKUP(E265,[1]Arbejdstider!$B$4:$AE$78,15,))</f>
        <v>0</v>
      </c>
      <c r="P265" s="109">
        <f>IF(OR(E265=""),"",VLOOKUP(E265,[1]Arbejdstider!$B$4:$AE$78,12,))</f>
        <v>0</v>
      </c>
      <c r="Q265" s="109">
        <f>IF(OR(E265=""),"",VLOOKUP(E265,[1]Arbejdstider!$B$4:$AE$78,13,))</f>
        <v>0</v>
      </c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>
        <f>IF(OR(E265=""),"",VLOOKUP(E265,[1]Arbejdstider!$B$4:$AE$78,16,))</f>
        <v>0</v>
      </c>
      <c r="AC265" s="112">
        <f>IF(OR(E265=""),"",VLOOKUP(E265,[1]Arbejdstider!$B$4:$AE$78,17,))</f>
        <v>0</v>
      </c>
      <c r="AD265" s="112">
        <f>IF(OR(E265=""),"",VLOOKUP(E265,[1]Arbejdstider!$B$4:$AE$78,18,))</f>
        <v>0</v>
      </c>
      <c r="AE265" s="112">
        <f>IF(OR(E265=""),"",VLOOKUP(E265,[1]Arbejdstider!$B$4:$AE$78,19,))</f>
        <v>0</v>
      </c>
      <c r="AF265" s="113">
        <f>IF(OR(E265=""),"",VLOOKUP(E265,[1]Arbejdstider!$B$4:$AE$78,20,))</f>
        <v>1</v>
      </c>
      <c r="AG265" s="109">
        <f>IF(OR(E265=""),"",VLOOKUP(E265,[1]Arbejdstider!$B$4:$AE$78,21,))</f>
        <v>1</v>
      </c>
      <c r="AH265" s="109">
        <f>IF(OR(E265=""),"",VLOOKUP(E265,[1]Arbejdstider!$B$4:$AE$78,22,))</f>
        <v>0</v>
      </c>
      <c r="AI265" s="109">
        <f>IF(OR(E265=""),"",VLOOKUP(E265,[1]Arbejdstider!$B$4:$AE$78,23,))</f>
        <v>0</v>
      </c>
      <c r="AJ265" s="114">
        <f>IF(OR(E265=""),"",VLOOKUP(E265,[1]Arbejdstider!$B$4:$AE$78,20,))</f>
        <v>1</v>
      </c>
      <c r="AK265" s="110">
        <f>IF(OR(E265=""),"",VLOOKUP(E265,[1]Arbejdstider!$B$4:$AE$78,21,))</f>
        <v>1</v>
      </c>
      <c r="AL265" s="115"/>
      <c r="AM265" s="115"/>
      <c r="AN265" s="115"/>
      <c r="AO265" s="115"/>
      <c r="AP265" s="115"/>
      <c r="AQ265" s="115"/>
      <c r="AR265" s="116"/>
      <c r="AS265" s="117"/>
      <c r="AT265" s="118">
        <f>IF(OR(E265=""),"",VLOOKUP(E265,[1]Arbejdstider!$B$4:$AE$78,24,))</f>
        <v>0</v>
      </c>
      <c r="AU265" s="113">
        <f>IF(OR(E265=""),"",VLOOKUP(E265,[1]Arbejdstider!$B$4:$AE$78,22,))</f>
        <v>0</v>
      </c>
      <c r="AV265" s="113">
        <f>IF(OR(E265=""),"",VLOOKUP(E265,[1]Arbejdstider!$B$4:$AE$78,23,))</f>
        <v>0</v>
      </c>
      <c r="AW265" s="119">
        <f t="shared" si="68"/>
        <v>0</v>
      </c>
      <c r="AX265" s="120">
        <f>IF(OR($F265="",$G265=""),0,((IF($G265-MAX($F265,([1]Arbejdstider!$C$84/24))+($G265&lt;$F265)&lt;0,0,$G265-MAX($F265,([1]Arbejdstider!$C$84/24))+($G265&lt;$F265)))*24)-((IF(($G265-MAX($F265,([1]Arbejdstider!$D$84/24))+($G265&lt;$F265))&lt;0,0,($G265-MAX($F265,([1]Arbejdstider!$D$84/24))+($G265&lt;$F265)))))*24)</f>
        <v>0</v>
      </c>
      <c r="AY265" s="122">
        <f>IF(OR($F265="",$G265=""),0,((IF($G265-MAX($F265,([1]Arbejdstider!$C$85/24))+($G265&lt;$F265)&lt;0,0,$G265-MAX($F265,([1]Arbejdstider!$C$85/24))+($G265&lt;$F265)))*24)-((IF(($G265-MAX($F265,([1]Arbejdstider!$D$85/24))+($G265&lt;$F265))&lt;0,0,($G265-MAX($F265,([1]Arbejdstider!$D$85/24))+($G265&lt;$F265)))))*24)-IF(OR($AR265="",$AS265=""),0,((IF($AS265-MAX($AR265,([1]Arbejdstider!$C$85/24))+($AS265&lt;$AR265)&lt;0,0,$AS265-MAX($AR265,([1]Arbejdstider!$C$85/24))+($AS265&lt;$AR265)))*24)-((IF(($AS265-MAX($AR265,([1]Arbejdstider!$D$85/24))+($AS265&lt;$AR265))&lt;0,0,($AS265-MAX($AR265,([1]Arbejdstider!$D$85/24))+($AS265&lt;$AR265)))))*24)</f>
        <v>0</v>
      </c>
      <c r="AZ265" s="122">
        <f>IFERROR(CEILING(IF(E265="","",IF(OR($F265=0,$G265=0),0,($G265&lt;=$F265)*(1-([1]Arbejdstider!$C$86/24)+([1]Arbejdstider!$D$86/24))*24+(MIN(([1]Arbejdstider!$D$86/24),$G265)-MIN(([1]Arbejdstider!$D$86/24),$F265)+MAX(([1]Arbejdstider!$C$86/24),$G265)-MAX(([1]Arbejdstider!$C$86/24),$F265))*24)-IF(OR($AR265=0,$AS265=0),0,($AS265&lt;=$AR265)*(1-([1]Arbejdstider!$C$86/24)+([1]Arbejdstider!$D$86/24))*24+(MIN(([1]Arbejdstider!$D$86/24),$AS265)-MIN(([1]Arbejdstider!$D$86/24),$AR265)+MAX(([1]Arbejdstider!$C$86/24),$AS265)-MAX(([1]Arbejdstider!$C$86/24),$AR265))*24)+IF(OR($H265=0,$I265=0),0,($I265&lt;=$H265)*(1-([1]Arbejdstider!$C$86/24)+([1]Arbejdstider!$D$86/24))*24+(MIN(([1]Arbejdstider!$D$86/24),$I265)-MIN(([1]Arbejdstider!$D$86/24),$H265)+MAX(([1]Arbejdstider!$C$86/24),$G265)-MAX(([1]Arbejdstider!$C$86/24),$H265))*24)),0.5),"")</f>
        <v>0</v>
      </c>
      <c r="BA265" s="122">
        <f t="shared" si="70"/>
        <v>0</v>
      </c>
      <c r="BB265" s="122">
        <f t="shared" si="71"/>
        <v>0</v>
      </c>
      <c r="BC265" s="122">
        <f t="shared" si="72"/>
        <v>0</v>
      </c>
      <c r="BD265" s="123"/>
      <c r="BE265" s="124"/>
      <c r="BF265" s="122">
        <f t="shared" si="69"/>
        <v>0</v>
      </c>
      <c r="BG265" s="122">
        <f t="shared" si="79"/>
        <v>0</v>
      </c>
      <c r="BH265" s="122">
        <f t="shared" si="73"/>
        <v>0</v>
      </c>
      <c r="BI265" s="121">
        <f t="shared" si="74"/>
        <v>0</v>
      </c>
      <c r="BJ265" s="122">
        <f t="shared" si="75"/>
        <v>0</v>
      </c>
      <c r="BK265" s="122">
        <f t="shared" si="67"/>
        <v>0</v>
      </c>
      <c r="BL265" s="121">
        <f t="shared" si="80"/>
        <v>0</v>
      </c>
      <c r="BM265" s="121">
        <f t="shared" si="76"/>
        <v>0</v>
      </c>
      <c r="BN265" s="121"/>
      <c r="BO265" s="136">
        <f>SUM(AW259:AW265)</f>
        <v>1.0104166666666665</v>
      </c>
      <c r="BP265" s="137">
        <f>IF(OR(F265=0,G265=0),0,IF(AND(WEEKDAY(C265,2)=5,G265&lt;F265,G265&gt;(6/24)),(G265-MAX(F265,(6/24))+(F265&gt;G265))*24-7,IF(WEEKDAY(C265,2)=6,(G265-MAX(F265,(6/24))+(F265&gt;G265))*24,IF(WEEKDAY(C265,2)=7,IF(F265&gt;G265,([1]Arbejdstider!H$87-F265)*24,IF(F265&lt;G265,(G265-F265)*24)),0))))</f>
        <v>0</v>
      </c>
      <c r="BQ265" s="126">
        <f>IF(OR(H265=0,I265=0),0,IF(AND(WEEKDAY(C265,2)=5,I265&lt;H265,I265&gt;(6/24)),(I265-MAX(H265,(6/24))+(H265&gt;I265))*24-7,IF(WEEKDAY(C265,2)=6,(I265-MAX(H265,(6/24))+(H265&gt;I265))*24,IF(WEEKDAY(C265,2)=7,IF(H265&gt;I265,([1]Arbejdstider!H$87-H265)*24,IF(H265&lt;I265,(I265-H265)*24)),""))))</f>
        <v>0</v>
      </c>
      <c r="BR265" s="137"/>
      <c r="BS265" s="137"/>
      <c r="BT265" s="138"/>
      <c r="BU265" s="128">
        <f t="shared" si="77"/>
        <v>0</v>
      </c>
      <c r="BV265" s="129" t="str">
        <f t="shared" si="78"/>
        <v>Mandag</v>
      </c>
      <c r="CF265" s="140"/>
      <c r="CG265" s="140"/>
      <c r="CP265" s="141"/>
    </row>
    <row r="266" spans="2:94" s="139" customFormat="1" x14ac:dyDescent="0.2">
      <c r="B266" s="133">
        <f>B259+1</f>
        <v>34</v>
      </c>
      <c r="C266" s="134">
        <f t="shared" si="81"/>
        <v>43697</v>
      </c>
      <c r="D266" s="134" t="str">
        <f t="shared" si="82"/>
        <v>Tirsdag</v>
      </c>
      <c r="E266" s="135" t="s">
        <v>55</v>
      </c>
      <c r="F266" s="109">
        <f>IF(OR(E266=""),"",VLOOKUP(E266,[1]Arbejdstider!$B$4:$AE$78,2,))</f>
        <v>0.375</v>
      </c>
      <c r="G266" s="109">
        <f>IF(OR(E266=""),"",VLOOKUP(E266,[1]Arbejdstider!$B$4:$AE$78,3,))</f>
        <v>0.70833333333333337</v>
      </c>
      <c r="H266" s="109">
        <f>IF(OR(E266=""),"",VLOOKUP(E266,[1]Arbejdstider!$B$4:$AE$78,4,))</f>
        <v>0</v>
      </c>
      <c r="I266" s="109">
        <f>IF(OR(E266=""),"",VLOOKUP(E266,[1]Arbejdstider!$B$4:$AE$78,5,))</f>
        <v>0</v>
      </c>
      <c r="J266" s="110">
        <f>IF(OR(E266=""),"",VLOOKUP(E266,[1]Arbejdstider!$B$4:$AE$78,6,))</f>
        <v>0</v>
      </c>
      <c r="K266" s="110">
        <f>IF(OR(E266=""),"",VLOOKUP(E266,[1]Arbejdstider!$B$4:$AE$78,7,))</f>
        <v>0</v>
      </c>
      <c r="L266" s="111">
        <f>IF(OR(E266=""),"",VLOOKUP(E266,[1]Arbejdstider!$B$3:$AE$78,10,))</f>
        <v>0</v>
      </c>
      <c r="M266" s="111">
        <f>IF(OR(E266=""),"",VLOOKUP(E266,[1]Arbejdstider!$B$4:$AE$78,11,))</f>
        <v>0</v>
      </c>
      <c r="N266" s="109">
        <f>IF(OR(E266=""),"",VLOOKUP(E266,[1]Arbejdstider!$B$4:$AE$78,14,))</f>
        <v>0</v>
      </c>
      <c r="O266" s="109">
        <f>IF(OR(E266=""),"",VLOOKUP(E266,[1]Arbejdstider!$B$4:$AE$78,15,))</f>
        <v>0</v>
      </c>
      <c r="P266" s="109">
        <f>IF(OR(E266=""),"",VLOOKUP(E266,[1]Arbejdstider!$B$4:$AE$78,12,))</f>
        <v>0</v>
      </c>
      <c r="Q266" s="109">
        <f>IF(OR(E266=""),"",VLOOKUP(E266,[1]Arbejdstider!$B$4:$AE$78,13,))</f>
        <v>0</v>
      </c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>
        <f>IF(OR(E266=""),"",VLOOKUP(E266,[1]Arbejdstider!$B$4:$AE$78,16,))</f>
        <v>0</v>
      </c>
      <c r="AC266" s="112">
        <f>IF(OR(E266=""),"",VLOOKUP(E266,[1]Arbejdstider!$B$4:$AE$78,17,))</f>
        <v>0</v>
      </c>
      <c r="AD266" s="112">
        <f>IF(OR(E266=""),"",VLOOKUP(E266,[1]Arbejdstider!$B$4:$AE$78,18,))</f>
        <v>0</v>
      </c>
      <c r="AE266" s="112">
        <f>IF(OR(E266=""),"",VLOOKUP(E266,[1]Arbejdstider!$B$4:$AE$78,19,))</f>
        <v>0</v>
      </c>
      <c r="AF266" s="113">
        <f>IF(OR(E266=""),"",VLOOKUP(E266,[1]Arbejdstider!$B$4:$AE$78,20,))</f>
        <v>1</v>
      </c>
      <c r="AG266" s="109">
        <f>IF(OR(E266=""),"",VLOOKUP(E266,[1]Arbejdstider!$B$4:$AE$78,21,))</f>
        <v>0.375</v>
      </c>
      <c r="AH266" s="109">
        <f>IF(OR(E266=""),"",VLOOKUP(E266,[1]Arbejdstider!$B$4:$AE$78,22,))</f>
        <v>0.70833333333333337</v>
      </c>
      <c r="AI266" s="109">
        <f>IF(OR(E266=""),"",VLOOKUP(E266,[1]Arbejdstider!$B$4:$AE$78,23,))</f>
        <v>1</v>
      </c>
      <c r="AJ266" s="114">
        <f>IF(OR(E266=""),"",VLOOKUP(E266,[1]Arbejdstider!$B$4:$AE$78,20,))</f>
        <v>1</v>
      </c>
      <c r="AK266" s="110">
        <f>IF(OR(E266=""),"",VLOOKUP(E266,[1]Arbejdstider!$B$4:$AE$78,21,))</f>
        <v>0.375</v>
      </c>
      <c r="AL266" s="115"/>
      <c r="AM266" s="115"/>
      <c r="AN266" s="115"/>
      <c r="AO266" s="115"/>
      <c r="AP266" s="115"/>
      <c r="AQ266" s="115"/>
      <c r="AR266" s="116"/>
      <c r="AS266" s="117"/>
      <c r="AT266" s="118">
        <f>IF(OR(E266=""),"",VLOOKUP(E266,[1]Arbejdstider!$B$4:$AE$78,24,))</f>
        <v>0.375</v>
      </c>
      <c r="AU266" s="113">
        <f>IF(OR(E266=""),"",VLOOKUP(E266,[1]Arbejdstider!$B$4:$AE$78,22,))</f>
        <v>0.70833333333333337</v>
      </c>
      <c r="AV266" s="113">
        <f>IF(OR(E266=""),"",VLOOKUP(E266,[1]Arbejdstider!$B$4:$AE$78,23,))</f>
        <v>1</v>
      </c>
      <c r="AW266" s="119">
        <f t="shared" si="68"/>
        <v>0.33333333333333331</v>
      </c>
      <c r="AX266" s="120">
        <f>IF(OR($F266="",$G266=""),0,((IF($G266-MAX($F266,([1]Arbejdstider!$C$84/24))+($G266&lt;$F266)&lt;0,0,$G266-MAX($F266,([1]Arbejdstider!$C$84/24))+($G266&lt;$F266)))*24)-((IF(($G266-MAX($F266,([1]Arbejdstider!$D$84/24))+($G266&lt;$F266))&lt;0,0,($G266-MAX($F266,([1]Arbejdstider!$D$84/24))+($G266&lt;$F266)))))*24)</f>
        <v>8</v>
      </c>
      <c r="AY266" s="122">
        <f>IF(OR($F266="",$G266=""),0,((IF($G266-MAX($F266,([1]Arbejdstider!$C$85/24))+($G266&lt;$F266)&lt;0,0,$G266-MAX($F266,([1]Arbejdstider!$C$85/24))+($G266&lt;$F266)))*24)-((IF(($G266-MAX($F266,([1]Arbejdstider!$D$85/24))+($G266&lt;$F266))&lt;0,0,($G266-MAX($F266,([1]Arbejdstider!$D$85/24))+($G266&lt;$F266)))))*24)-IF(OR($AR266="",$AS266=""),0,((IF($AS266-MAX($AR266,([1]Arbejdstider!$C$85/24))+($AS266&lt;$AR266)&lt;0,0,$AS266-MAX($AR266,([1]Arbejdstider!$C$85/24))+($AS266&lt;$AR266)))*24)-((IF(($AS266-MAX($AR266,([1]Arbejdstider!$D$85/24))+($AS266&lt;$AR266))&lt;0,0,($AS266-MAX($AR266,([1]Arbejdstider!$D$85/24))+($AS266&lt;$AR266)))))*24)</f>
        <v>0</v>
      </c>
      <c r="AZ266" s="122">
        <f>IFERROR(CEILING(IF(E266="","",IF(OR($F266=0,$G266=0),0,($G266&lt;=$F266)*(1-([1]Arbejdstider!$C$86/24)+([1]Arbejdstider!$D$86/24))*24+(MIN(([1]Arbejdstider!$D$86/24),$G266)-MIN(([1]Arbejdstider!$D$86/24),$F266)+MAX(([1]Arbejdstider!$C$86/24),$G266)-MAX(([1]Arbejdstider!$C$86/24),$F266))*24)-IF(OR($AR266=0,$AS266=0),0,($AS266&lt;=$AR266)*(1-([1]Arbejdstider!$C$86/24)+([1]Arbejdstider!$D$86/24))*24+(MIN(([1]Arbejdstider!$D$86/24),$AS266)-MIN(([1]Arbejdstider!$D$86/24),$AR266)+MAX(([1]Arbejdstider!$C$86/24),$AS266)-MAX(([1]Arbejdstider!$C$86/24),$AR266))*24)+IF(OR($H266=0,$I266=0),0,($I266&lt;=$H266)*(1-([1]Arbejdstider!$C$86/24)+([1]Arbejdstider!$D$86/24))*24+(MIN(([1]Arbejdstider!$D$86/24),$I266)-MIN(([1]Arbejdstider!$D$86/24),$H266)+MAX(([1]Arbejdstider!$C$86/24),$G266)-MAX(([1]Arbejdstider!$C$86/24),$H266))*24)),0.5),"")</f>
        <v>0</v>
      </c>
      <c r="BA266" s="122">
        <f t="shared" si="70"/>
        <v>0</v>
      </c>
      <c r="BB266" s="122">
        <f t="shared" si="71"/>
        <v>0</v>
      </c>
      <c r="BC266" s="122">
        <f t="shared" si="72"/>
        <v>0</v>
      </c>
      <c r="BD266" s="123"/>
      <c r="BE266" s="124"/>
      <c r="BF266" s="122">
        <f t="shared" si="69"/>
        <v>0</v>
      </c>
      <c r="BG266" s="122">
        <f t="shared" si="79"/>
        <v>0</v>
      </c>
      <c r="BH266" s="122">
        <f t="shared" si="73"/>
        <v>0</v>
      </c>
      <c r="BI266" s="121">
        <f t="shared" si="74"/>
        <v>0</v>
      </c>
      <c r="BJ266" s="122">
        <f t="shared" si="75"/>
        <v>0</v>
      </c>
      <c r="BK266" s="122">
        <f t="shared" si="67"/>
        <v>0</v>
      </c>
      <c r="BL266" s="121">
        <f t="shared" si="80"/>
        <v>0</v>
      </c>
      <c r="BM266" s="121">
        <f t="shared" si="76"/>
        <v>0</v>
      </c>
      <c r="BN266" s="121"/>
      <c r="BO266" s="136"/>
      <c r="BP266" s="137">
        <f>IF(OR(F266=0,G266=0),0,IF(AND(WEEKDAY(C266,2)=5,G266&lt;F266,G266&gt;(6/24)),(G266-MAX(F266,(6/24))+(F266&gt;G266))*24-7,IF(WEEKDAY(C266,2)=6,(G266-MAX(F266,(6/24))+(F266&gt;G266))*24,IF(WEEKDAY(C266,2)=7,IF(F266&gt;G266,([1]Arbejdstider!H$87-F266)*24,IF(F266&lt;G266,(G266-F266)*24)),0))))</f>
        <v>0</v>
      </c>
      <c r="BQ266" s="126">
        <f>IF(OR(H266=0,I266=0),0,IF(AND(WEEKDAY(C266,2)=5,I266&lt;H266,I266&gt;(6/24)),(I266-MAX(H266,(6/24))+(H266&gt;I266))*24-7,IF(WEEKDAY(C266,2)=6,(I266-MAX(H266,(6/24))+(H266&gt;I266))*24,IF(WEEKDAY(C266,2)=7,IF(H266&gt;I266,([1]Arbejdstider!H$87-H266)*24,IF(H266&lt;I266,(I266-H266)*24)),""))))</f>
        <v>0</v>
      </c>
      <c r="BR266" s="137"/>
      <c r="BS266" s="137"/>
      <c r="BT266" s="138"/>
      <c r="BU266" s="128">
        <f t="shared" si="77"/>
        <v>34</v>
      </c>
      <c r="BV266" s="129" t="str">
        <f t="shared" si="78"/>
        <v>Tirsdag</v>
      </c>
      <c r="CF266" s="140"/>
      <c r="CG266" s="140"/>
      <c r="CP266" s="141"/>
    </row>
    <row r="267" spans="2:94" s="139" customFormat="1" x14ac:dyDescent="0.2">
      <c r="B267" s="133"/>
      <c r="C267" s="134">
        <f t="shared" si="81"/>
        <v>43698</v>
      </c>
      <c r="D267" s="134" t="str">
        <f t="shared" si="82"/>
        <v>Onsdag</v>
      </c>
      <c r="E267" s="135" t="s">
        <v>50</v>
      </c>
      <c r="F267" s="109">
        <f>IF(OR(E267=""),"",VLOOKUP(E267,[1]Arbejdstider!$B$4:$AE$78,2,))</f>
        <v>0.29166666666666669</v>
      </c>
      <c r="G267" s="109">
        <f>IF(OR(E267=""),"",VLOOKUP(E267,[1]Arbejdstider!$B$4:$AE$78,3,))</f>
        <v>0.625</v>
      </c>
      <c r="H267" s="109">
        <f>IF(OR(E267=""),"",VLOOKUP(E267,[1]Arbejdstider!$B$4:$AE$78,4,))</f>
        <v>0.95833333333333337</v>
      </c>
      <c r="I267" s="109">
        <f>IF(OR(E267=""),"",VLOOKUP(E267,[1]Arbejdstider!$B$4:$AE$78,5,))</f>
        <v>0.30208333333333331</v>
      </c>
      <c r="J267" s="110">
        <f>IF(OR(E267=""),"",VLOOKUP(E267,[1]Arbejdstider!$B$4:$AE$78,6,))</f>
        <v>0</v>
      </c>
      <c r="K267" s="110">
        <f>IF(OR(E267=""),"",VLOOKUP(E267,[1]Arbejdstider!$B$4:$AE$78,7,))</f>
        <v>0</v>
      </c>
      <c r="L267" s="111">
        <f>IF(OR(E267=""),"",VLOOKUP(E267,[1]Arbejdstider!$B$3:$AE$78,10,))</f>
        <v>0</v>
      </c>
      <c r="M267" s="111">
        <f>IF(OR(E267=""),"",VLOOKUP(E267,[1]Arbejdstider!$B$4:$AE$78,11,))</f>
        <v>0</v>
      </c>
      <c r="N267" s="109">
        <f>IF(OR(E267=""),"",VLOOKUP(E267,[1]Arbejdstider!$B$4:$AE$78,14,))</f>
        <v>0</v>
      </c>
      <c r="O267" s="109">
        <f>IF(OR(E267=""),"",VLOOKUP(E267,[1]Arbejdstider!$B$4:$AE$78,15,))</f>
        <v>0</v>
      </c>
      <c r="P267" s="109">
        <f>IF(OR(E267=""),"",VLOOKUP(E267,[1]Arbejdstider!$B$4:$AE$78,12,))</f>
        <v>0</v>
      </c>
      <c r="Q267" s="109">
        <f>IF(OR(E267=""),"",VLOOKUP(E267,[1]Arbejdstider!$B$4:$AE$78,13,))</f>
        <v>0</v>
      </c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>
        <f>IF(OR(E267=""),"",VLOOKUP(E267,[1]Arbejdstider!$B$4:$AE$78,16,))</f>
        <v>0</v>
      </c>
      <c r="AC267" s="112">
        <f>IF(OR(E267=""),"",VLOOKUP(E267,[1]Arbejdstider!$B$4:$AE$78,17,))</f>
        <v>0</v>
      </c>
      <c r="AD267" s="112">
        <f>IF(OR(E267=""),"",VLOOKUP(E267,[1]Arbejdstider!$B$4:$AE$78,18,))</f>
        <v>0</v>
      </c>
      <c r="AE267" s="112">
        <f>IF(OR(E267=""),"",VLOOKUP(E267,[1]Arbejdstider!$B$4:$AE$78,19,))</f>
        <v>0</v>
      </c>
      <c r="AF267" s="113">
        <f>IF(OR(E267=""),"",VLOOKUP(E267,[1]Arbejdstider!$B$4:$AE$78,20,))</f>
        <v>1</v>
      </c>
      <c r="AG267" s="109">
        <f>IF(OR(E267=""),"",VLOOKUP(E267,[1]Arbejdstider!$B$4:$AE$78,21,))</f>
        <v>0.29166666666666669</v>
      </c>
      <c r="AH267" s="109">
        <f>IF(OR(E267=""),"",VLOOKUP(E267,[1]Arbejdstider!$B$4:$AE$78,22,))</f>
        <v>0.625</v>
      </c>
      <c r="AI267" s="109">
        <f>IF(OR(E267=""),"",VLOOKUP(E267,[1]Arbejdstider!$B$4:$AE$78,23,))</f>
        <v>0.95833333333333337</v>
      </c>
      <c r="AJ267" s="114">
        <f>IF(OR(E267=""),"",VLOOKUP(E267,[1]Arbejdstider!$B$4:$AE$78,20,))</f>
        <v>1</v>
      </c>
      <c r="AK267" s="110">
        <f>IF(OR(E267=""),"",VLOOKUP(E267,[1]Arbejdstider!$B$4:$AE$78,21,))</f>
        <v>0.29166666666666669</v>
      </c>
      <c r="AL267" s="115"/>
      <c r="AM267" s="115"/>
      <c r="AN267" s="115"/>
      <c r="AO267" s="115"/>
      <c r="AP267" s="115"/>
      <c r="AQ267" s="115"/>
      <c r="AR267" s="116"/>
      <c r="AS267" s="117"/>
      <c r="AT267" s="118">
        <f>IF(OR(E267=""),"",VLOOKUP(E267,[1]Arbejdstider!$B$4:$AE$78,24,))</f>
        <v>0.29166666666666674</v>
      </c>
      <c r="AU267" s="113">
        <f>IF(OR(E267=""),"",VLOOKUP(E267,[1]Arbejdstider!$B$4:$AE$78,22,))</f>
        <v>0.625</v>
      </c>
      <c r="AV267" s="113">
        <f>IF(OR(E267=""),"",VLOOKUP(E267,[1]Arbejdstider!$B$4:$AE$78,23,))</f>
        <v>0.95833333333333337</v>
      </c>
      <c r="AW267" s="119">
        <f t="shared" si="68"/>
        <v>0.67708333333333337</v>
      </c>
      <c r="AX267" s="120">
        <f>IF(OR($F267="",$G267=""),0,((IF($G267-MAX($F267,([1]Arbejdstider!$C$84/24))+($G267&lt;$F267)&lt;0,0,$G267-MAX($F267,([1]Arbejdstider!$C$84/24))+($G267&lt;$F267)))*24)-((IF(($G267-MAX($F267,([1]Arbejdstider!$D$84/24))+($G267&lt;$F267))&lt;0,0,($G267-MAX($F267,([1]Arbejdstider!$D$84/24))+($G267&lt;$F267)))))*24)</f>
        <v>8</v>
      </c>
      <c r="AY267" s="122">
        <f>IF(OR($F267="",$G267=""),0,((IF($G267-MAX($F267,([1]Arbejdstider!$C$85/24))+($G267&lt;$F267)&lt;0,0,$G267-MAX($F267,([1]Arbejdstider!$C$85/24))+($G267&lt;$F267)))*24)-((IF(($G267-MAX($F267,([1]Arbejdstider!$D$85/24))+($G267&lt;$F267))&lt;0,0,($G267-MAX($F267,([1]Arbejdstider!$D$85/24))+($G267&lt;$F267)))))*24)-IF(OR($AR267="",$AS267=""),0,((IF($AS267-MAX($AR267,([1]Arbejdstider!$C$85/24))+($AS267&lt;$AR267)&lt;0,0,$AS267-MAX($AR267,([1]Arbejdstider!$C$85/24))+($AS267&lt;$AR267)))*24)-((IF(($AS267-MAX($AR267,([1]Arbejdstider!$D$85/24))+($AS267&lt;$AR267))&lt;0,0,($AS267-MAX($AR267,([1]Arbejdstider!$D$85/24))+($AS267&lt;$AR267)))))*24)</f>
        <v>0</v>
      </c>
      <c r="AZ267" s="122">
        <f>IFERROR(CEILING(IF(E267="","",IF(OR($F267=0,$G267=0),0,($G267&lt;=$F267)*(1-([1]Arbejdstider!$C$86/24)+([1]Arbejdstider!$D$86/24))*24+(MIN(([1]Arbejdstider!$D$86/24),$G267)-MIN(([1]Arbejdstider!$D$86/24),$F267)+MAX(([1]Arbejdstider!$C$86/24),$G267)-MAX(([1]Arbejdstider!$C$86/24),$F267))*24)-IF(OR($AR267=0,$AS267=0),0,($AS267&lt;=$AR267)*(1-([1]Arbejdstider!$C$86/24)+([1]Arbejdstider!$D$86/24))*24+(MIN(([1]Arbejdstider!$D$86/24),$AS267)-MIN(([1]Arbejdstider!$D$86/24),$AR267)+MAX(([1]Arbejdstider!$C$86/24),$AS267)-MAX(([1]Arbejdstider!$C$86/24),$AR267))*24)+IF(OR($H267=0,$I267=0),0,($I267&lt;=$H267)*(1-([1]Arbejdstider!$C$86/24)+([1]Arbejdstider!$D$86/24))*24+(MIN(([1]Arbejdstider!$D$86/24),$I267)-MIN(([1]Arbejdstider!$D$86/24),$H267)+MAX(([1]Arbejdstider!$C$86/24),$G267)-MAX(([1]Arbejdstider!$C$86/24),$H267))*24)),0.5),"")</f>
        <v>7</v>
      </c>
      <c r="BA267" s="122">
        <f t="shared" si="70"/>
        <v>0</v>
      </c>
      <c r="BB267" s="122">
        <f t="shared" si="71"/>
        <v>0</v>
      </c>
      <c r="BC267" s="122">
        <f t="shared" si="72"/>
        <v>0</v>
      </c>
      <c r="BD267" s="123"/>
      <c r="BE267" s="124"/>
      <c r="BF267" s="122">
        <f t="shared" si="69"/>
        <v>0</v>
      </c>
      <c r="BG267" s="122" t="str">
        <f t="shared" si="79"/>
        <v/>
      </c>
      <c r="BH267" s="122">
        <f t="shared" si="73"/>
        <v>0</v>
      </c>
      <c r="BI267" s="121">
        <f t="shared" si="74"/>
        <v>0</v>
      </c>
      <c r="BJ267" s="122">
        <f t="shared" si="75"/>
        <v>0</v>
      </c>
      <c r="BK267" s="122">
        <f t="shared" si="67"/>
        <v>0</v>
      </c>
      <c r="BL267" s="121">
        <f t="shared" si="80"/>
        <v>0</v>
      </c>
      <c r="BM267" s="121">
        <f t="shared" si="76"/>
        <v>0</v>
      </c>
      <c r="BN267" s="121"/>
      <c r="BO267" s="136"/>
      <c r="BP267" s="137">
        <f>IF(OR(F267=0,G267=0),0,IF(AND(WEEKDAY(C267,2)=5,G267&lt;F267,G267&gt;(6/24)),(G267-MAX(F267,(6/24))+(F267&gt;G267))*24-7,IF(WEEKDAY(C267,2)=6,(G267-MAX(F267,(6/24))+(F267&gt;G267))*24,IF(WEEKDAY(C267,2)=7,IF(F267&gt;G267,([1]Arbejdstider!H$87-F267)*24,IF(F267&lt;G267,(G267-F267)*24)),0))))</f>
        <v>0</v>
      </c>
      <c r="BQ267" s="126" t="str">
        <f>IF(OR(H267=0,I267=0),0,IF(AND(WEEKDAY(C267,2)=5,I267&lt;H267,I267&gt;(6/24)),(I267-MAX(H267,(6/24))+(H267&gt;I267))*24-7,IF(WEEKDAY(C267,2)=6,(I267-MAX(H267,(6/24))+(H267&gt;I267))*24,IF(WEEKDAY(C267,2)=7,IF(H267&gt;I267,([1]Arbejdstider!H$87-H267)*24,IF(H267&lt;I267,(I267-H267)*24)),""))))</f>
        <v/>
      </c>
      <c r="BR267" s="137"/>
      <c r="BS267" s="137"/>
      <c r="BT267" s="138"/>
      <c r="BU267" s="128">
        <f t="shared" si="77"/>
        <v>0</v>
      </c>
      <c r="BV267" s="129" t="str">
        <f t="shared" si="78"/>
        <v>Onsdag</v>
      </c>
      <c r="CF267" s="140"/>
      <c r="CG267" s="140"/>
      <c r="CP267" s="141"/>
    </row>
    <row r="268" spans="2:94" s="139" customFormat="1" x14ac:dyDescent="0.2">
      <c r="B268" s="133"/>
      <c r="C268" s="134">
        <f t="shared" si="81"/>
        <v>43699</v>
      </c>
      <c r="D268" s="134" t="str">
        <f t="shared" si="82"/>
        <v>Torsdag</v>
      </c>
      <c r="E268" s="135" t="s">
        <v>48</v>
      </c>
      <c r="F268" s="109">
        <f>IF(OR(E268=""),"",VLOOKUP(E268,[1]Arbejdstider!$B$4:$AE$78,2,))</f>
        <v>0</v>
      </c>
      <c r="G268" s="109">
        <f>IF(OR(E268=""),"",VLOOKUP(E268,[1]Arbejdstider!$B$4:$AE$78,3,))</f>
        <v>0</v>
      </c>
      <c r="H268" s="109">
        <f>IF(OR(E268=""),"",VLOOKUP(E268,[1]Arbejdstider!$B$4:$AE$78,4,))</f>
        <v>0.95833333333333337</v>
      </c>
      <c r="I268" s="109">
        <f>IF(OR(E268=""),"",VLOOKUP(E268,[1]Arbejdstider!$B$4:$AE$78,5,))</f>
        <v>0.30208333333333331</v>
      </c>
      <c r="J268" s="110">
        <f>IF(OR(E268=""),"",VLOOKUP(E268,[1]Arbejdstider!$B$4:$AE$78,6,))</f>
        <v>0</v>
      </c>
      <c r="K268" s="110">
        <f>IF(OR(E268=""),"",VLOOKUP(E268,[1]Arbejdstider!$B$4:$AE$78,7,))</f>
        <v>0</v>
      </c>
      <c r="L268" s="111">
        <f>IF(OR(E268=""),"",VLOOKUP(E268,[1]Arbejdstider!$B$3:$AE$78,10,))</f>
        <v>0</v>
      </c>
      <c r="M268" s="111">
        <f>IF(OR(E268=""),"",VLOOKUP(E268,[1]Arbejdstider!$B$4:$AE$78,11,))</f>
        <v>0</v>
      </c>
      <c r="N268" s="109">
        <f>IF(OR(E268=""),"",VLOOKUP(E268,[1]Arbejdstider!$B$4:$AE$78,14,))</f>
        <v>0</v>
      </c>
      <c r="O268" s="109">
        <f>IF(OR(E268=""),"",VLOOKUP(E268,[1]Arbejdstider!$B$4:$AE$78,15,))</f>
        <v>0</v>
      </c>
      <c r="P268" s="109">
        <f>IF(OR(E268=""),"",VLOOKUP(E268,[1]Arbejdstider!$B$4:$AE$78,12,))</f>
        <v>0</v>
      </c>
      <c r="Q268" s="109">
        <f>IF(OR(E268=""),"",VLOOKUP(E268,[1]Arbejdstider!$B$4:$AE$78,13,))</f>
        <v>0</v>
      </c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>
        <f>IF(OR(E268=""),"",VLOOKUP(E268,[1]Arbejdstider!$B$4:$AE$78,16,))</f>
        <v>0</v>
      </c>
      <c r="AC268" s="112">
        <f>IF(OR(E268=""),"",VLOOKUP(E268,[1]Arbejdstider!$B$4:$AE$78,17,))</f>
        <v>0</v>
      </c>
      <c r="AD268" s="112">
        <f>IF(OR(E268=""),"",VLOOKUP(E268,[1]Arbejdstider!$B$4:$AE$78,18,))</f>
        <v>0</v>
      </c>
      <c r="AE268" s="112">
        <f>IF(OR(E268=""),"",VLOOKUP(E268,[1]Arbejdstider!$B$4:$AE$78,19,))</f>
        <v>0</v>
      </c>
      <c r="AF268" s="113">
        <f>IF(OR(E268=""),"",VLOOKUP(E268,[1]Arbejdstider!$B$4:$AE$78,20,))</f>
        <v>1</v>
      </c>
      <c r="AG268" s="109">
        <f>IF(OR(E268=""),"",VLOOKUP(E268,[1]Arbejdstider!$B$4:$AE$78,21,))</f>
        <v>0.95833333333333337</v>
      </c>
      <c r="AH268" s="109">
        <f>IF(OR(E268=""),"",VLOOKUP(E268,[1]Arbejdstider!$B$4:$AE$78,22,))</f>
        <v>0</v>
      </c>
      <c r="AI268" s="109">
        <f>IF(OR(E268=""),"",VLOOKUP(E268,[1]Arbejdstider!$B$4:$AE$78,23,))</f>
        <v>0</v>
      </c>
      <c r="AJ268" s="114">
        <f>IF(OR(E268=""),"",VLOOKUP(E268,[1]Arbejdstider!$B$4:$AE$78,20,))</f>
        <v>1</v>
      </c>
      <c r="AK268" s="110">
        <f>IF(OR(E268=""),"",VLOOKUP(E268,[1]Arbejdstider!$B$4:$AE$78,21,))</f>
        <v>0.95833333333333337</v>
      </c>
      <c r="AL268" s="115"/>
      <c r="AM268" s="115"/>
      <c r="AN268" s="115"/>
      <c r="AO268" s="115"/>
      <c r="AP268" s="115"/>
      <c r="AQ268" s="115"/>
      <c r="AR268" s="116"/>
      <c r="AS268" s="117"/>
      <c r="AT268" s="118">
        <f>IF(OR(E268=""),"",VLOOKUP(E268,[1]Arbejdstider!$B$4:$AE$78,24,))</f>
        <v>0.95833333333333337</v>
      </c>
      <c r="AU268" s="113">
        <f>IF(OR(E268=""),"",VLOOKUP(E268,[1]Arbejdstider!$B$4:$AE$78,22,))</f>
        <v>0</v>
      </c>
      <c r="AV268" s="113">
        <f>IF(OR(E268=""),"",VLOOKUP(E268,[1]Arbejdstider!$B$4:$AE$78,23,))</f>
        <v>0</v>
      </c>
      <c r="AW268" s="119">
        <f t="shared" si="68"/>
        <v>0.34375</v>
      </c>
      <c r="AX268" s="120">
        <f>IF(OR($F268="",$G268=""),0,((IF($G268-MAX($F268,([1]Arbejdstider!$C$84/24))+($G268&lt;$F268)&lt;0,0,$G268-MAX($F268,([1]Arbejdstider!$C$84/24))+($G268&lt;$F268)))*24)-((IF(($G268-MAX($F268,([1]Arbejdstider!$D$84/24))+($G268&lt;$F268))&lt;0,0,($G268-MAX($F268,([1]Arbejdstider!$D$84/24))+($G268&lt;$F268)))))*24)</f>
        <v>0</v>
      </c>
      <c r="AY268" s="122">
        <f>IF(OR($F268="",$G268=""),0,((IF($G268-MAX($F268,([1]Arbejdstider!$C$85/24))+($G268&lt;$F268)&lt;0,0,$G268-MAX($F268,([1]Arbejdstider!$C$85/24))+($G268&lt;$F268)))*24)-((IF(($G268-MAX($F268,([1]Arbejdstider!$D$85/24))+($G268&lt;$F268))&lt;0,0,($G268-MAX($F268,([1]Arbejdstider!$D$85/24))+($G268&lt;$F268)))))*24)-IF(OR($AR268="",$AS268=""),0,((IF($AS268-MAX($AR268,([1]Arbejdstider!$C$85/24))+($AS268&lt;$AR268)&lt;0,0,$AS268-MAX($AR268,([1]Arbejdstider!$C$85/24))+($AS268&lt;$AR268)))*24)-((IF(($AS268-MAX($AR268,([1]Arbejdstider!$D$85/24))+($AS268&lt;$AR268))&lt;0,0,($AS268-MAX($AR268,([1]Arbejdstider!$D$85/24))+($AS268&lt;$AR268)))))*24)</f>
        <v>0</v>
      </c>
      <c r="AZ268" s="122">
        <f>IFERROR(CEILING(IF(E268="","",IF(OR($F268=0,$G268=0),0,($G268&lt;=$F268)*(1-([1]Arbejdstider!$C$86/24)+([1]Arbejdstider!$D$86/24))*24+(MIN(([1]Arbejdstider!$D$86/24),$G268)-MIN(([1]Arbejdstider!$D$86/24),$F268)+MAX(([1]Arbejdstider!$C$86/24),$G268)-MAX(([1]Arbejdstider!$C$86/24),$F268))*24)-IF(OR($AR268=0,$AS268=0),0,($AS268&lt;=$AR268)*(1-([1]Arbejdstider!$C$86/24)+([1]Arbejdstider!$D$86/24))*24+(MIN(([1]Arbejdstider!$D$86/24),$AS268)-MIN(([1]Arbejdstider!$D$86/24),$AR268)+MAX(([1]Arbejdstider!$C$86/24),$AS268)-MAX(([1]Arbejdstider!$C$86/24),$AR268))*24)+IF(OR($H268=0,$I268=0),0,($I268&lt;=$H268)*(1-([1]Arbejdstider!$C$86/24)+([1]Arbejdstider!$D$86/24))*24+(MIN(([1]Arbejdstider!$D$86/24),$I268)-MIN(([1]Arbejdstider!$D$86/24),$H268)+MAX(([1]Arbejdstider!$C$86/24),$G268)-MAX(([1]Arbejdstider!$C$86/24),$H268))*24)),0.5),"")</f>
        <v>7</v>
      </c>
      <c r="BA268" s="122">
        <f t="shared" si="70"/>
        <v>0</v>
      </c>
      <c r="BB268" s="122">
        <f t="shared" si="71"/>
        <v>0</v>
      </c>
      <c r="BC268" s="122">
        <f t="shared" si="72"/>
        <v>0</v>
      </c>
      <c r="BD268" s="123"/>
      <c r="BE268" s="124"/>
      <c r="BF268" s="122">
        <f t="shared" si="69"/>
        <v>0</v>
      </c>
      <c r="BG268" s="122" t="str">
        <f t="shared" si="79"/>
        <v/>
      </c>
      <c r="BH268" s="122">
        <f t="shared" si="73"/>
        <v>0</v>
      </c>
      <c r="BI268" s="121">
        <f t="shared" si="74"/>
        <v>0</v>
      </c>
      <c r="BJ268" s="122">
        <f t="shared" si="75"/>
        <v>0</v>
      </c>
      <c r="BK268" s="122">
        <f t="shared" si="67"/>
        <v>0</v>
      </c>
      <c r="BL268" s="121">
        <f t="shared" si="80"/>
        <v>0</v>
      </c>
      <c r="BM268" s="121">
        <f t="shared" si="76"/>
        <v>0</v>
      </c>
      <c r="BN268" s="121"/>
      <c r="BO268" s="136"/>
      <c r="BP268" s="137">
        <f>IF(OR(F268=0,G268=0),0,IF(AND(WEEKDAY(C268,2)=5,G268&lt;F268,G268&gt;(6/24)),(G268-MAX(F268,(6/24))+(F268&gt;G268))*24-7,IF(WEEKDAY(C268,2)=6,(G268-MAX(F268,(6/24))+(F268&gt;G268))*24,IF(WEEKDAY(C268,2)=7,IF(F268&gt;G268,([1]Arbejdstider!H$87-F268)*24,IF(F268&lt;G268,(G268-F268)*24)),0))))</f>
        <v>0</v>
      </c>
      <c r="BQ268" s="126" t="str">
        <f>IF(OR(H268=0,I268=0),0,IF(AND(WEEKDAY(C268,2)=5,I268&lt;H268,I268&gt;(6/24)),(I268-MAX(H268,(6/24))+(H268&gt;I268))*24-7,IF(WEEKDAY(C268,2)=6,(I268-MAX(H268,(6/24))+(H268&gt;I268))*24,IF(WEEKDAY(C268,2)=7,IF(H268&gt;I268,([1]Arbejdstider!H$87-H268)*24,IF(H268&lt;I268,(I268-H268)*24)),""))))</f>
        <v/>
      </c>
      <c r="BR268" s="137"/>
      <c r="BS268" s="137"/>
      <c r="BT268" s="138"/>
      <c r="BU268" s="128">
        <f t="shared" si="77"/>
        <v>0</v>
      </c>
      <c r="BV268" s="129" t="str">
        <f t="shared" si="78"/>
        <v>Torsdag</v>
      </c>
      <c r="CF268" s="140"/>
      <c r="CG268" s="140"/>
      <c r="CP268" s="141"/>
    </row>
    <row r="269" spans="2:94" s="139" customFormat="1" x14ac:dyDescent="0.2">
      <c r="B269" s="133"/>
      <c r="C269" s="134">
        <f t="shared" si="81"/>
        <v>43700</v>
      </c>
      <c r="D269" s="134" t="str">
        <f t="shared" si="82"/>
        <v>Fredag</v>
      </c>
      <c r="E269" s="135" t="s">
        <v>48</v>
      </c>
      <c r="F269" s="109">
        <f>IF(OR(E269=""),"",VLOOKUP(E269,[1]Arbejdstider!$B$4:$AE$78,2,))</f>
        <v>0</v>
      </c>
      <c r="G269" s="109">
        <f>IF(OR(E269=""),"",VLOOKUP(E269,[1]Arbejdstider!$B$4:$AE$78,3,))</f>
        <v>0</v>
      </c>
      <c r="H269" s="109">
        <f>IF(OR(E269=""),"",VLOOKUP(E269,[1]Arbejdstider!$B$4:$AE$78,4,))</f>
        <v>0.95833333333333337</v>
      </c>
      <c r="I269" s="109">
        <f>IF(OR(E269=""),"",VLOOKUP(E269,[1]Arbejdstider!$B$4:$AE$78,5,))</f>
        <v>0.30208333333333331</v>
      </c>
      <c r="J269" s="110">
        <f>IF(OR(E269=""),"",VLOOKUP(E269,[1]Arbejdstider!$B$4:$AE$78,6,))</f>
        <v>0</v>
      </c>
      <c r="K269" s="110">
        <f>IF(OR(E269=""),"",VLOOKUP(E269,[1]Arbejdstider!$B$4:$AE$78,7,))</f>
        <v>0</v>
      </c>
      <c r="L269" s="111">
        <f>IF(OR(E269=""),"",VLOOKUP(E269,[1]Arbejdstider!$B$3:$AE$78,10,))</f>
        <v>0</v>
      </c>
      <c r="M269" s="111">
        <f>IF(OR(E269=""),"",VLOOKUP(E269,[1]Arbejdstider!$B$4:$AE$78,11,))</f>
        <v>0</v>
      </c>
      <c r="N269" s="109">
        <f>IF(OR(E269=""),"",VLOOKUP(E269,[1]Arbejdstider!$B$4:$AE$78,14,))</f>
        <v>0</v>
      </c>
      <c r="O269" s="109">
        <f>IF(OR(E269=""),"",VLOOKUP(E269,[1]Arbejdstider!$B$4:$AE$78,15,))</f>
        <v>0</v>
      </c>
      <c r="P269" s="109">
        <f>IF(OR(E269=""),"",VLOOKUP(E269,[1]Arbejdstider!$B$4:$AE$78,12,))</f>
        <v>0</v>
      </c>
      <c r="Q269" s="109">
        <f>IF(OR(E269=""),"",VLOOKUP(E269,[1]Arbejdstider!$B$4:$AE$78,13,))</f>
        <v>0</v>
      </c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>
        <f>IF(OR(E269=""),"",VLOOKUP(E269,[1]Arbejdstider!$B$4:$AE$78,16,))</f>
        <v>0</v>
      </c>
      <c r="AC269" s="112">
        <f>IF(OR(E269=""),"",VLOOKUP(E269,[1]Arbejdstider!$B$4:$AE$78,17,))</f>
        <v>0</v>
      </c>
      <c r="AD269" s="112">
        <f>IF(OR(E269=""),"",VLOOKUP(E269,[1]Arbejdstider!$B$4:$AE$78,18,))</f>
        <v>0</v>
      </c>
      <c r="AE269" s="112">
        <f>IF(OR(E269=""),"",VLOOKUP(E269,[1]Arbejdstider!$B$4:$AE$78,19,))</f>
        <v>0</v>
      </c>
      <c r="AF269" s="113">
        <f>IF(OR(E269=""),"",VLOOKUP(E269,[1]Arbejdstider!$B$4:$AE$78,20,))</f>
        <v>1</v>
      </c>
      <c r="AG269" s="109">
        <f>IF(OR(E269=""),"",VLOOKUP(E269,[1]Arbejdstider!$B$4:$AE$78,21,))</f>
        <v>0.95833333333333337</v>
      </c>
      <c r="AH269" s="109">
        <f>IF(OR(E269=""),"",VLOOKUP(E269,[1]Arbejdstider!$B$4:$AE$78,22,))</f>
        <v>0</v>
      </c>
      <c r="AI269" s="109">
        <f>IF(OR(E269=""),"",VLOOKUP(E269,[1]Arbejdstider!$B$4:$AE$78,23,))</f>
        <v>0</v>
      </c>
      <c r="AJ269" s="114">
        <f>IF(OR(E269=""),"",VLOOKUP(E269,[1]Arbejdstider!$B$4:$AE$78,20,))</f>
        <v>1</v>
      </c>
      <c r="AK269" s="110">
        <f>IF(OR(E269=""),"",VLOOKUP(E269,[1]Arbejdstider!$B$4:$AE$78,21,))</f>
        <v>0.95833333333333337</v>
      </c>
      <c r="AL269" s="115"/>
      <c r="AM269" s="115"/>
      <c r="AN269" s="115"/>
      <c r="AO269" s="115"/>
      <c r="AP269" s="115"/>
      <c r="AQ269" s="115"/>
      <c r="AR269" s="116"/>
      <c r="AS269" s="117"/>
      <c r="AT269" s="118">
        <f>IF(OR(E269=""),"",VLOOKUP(E269,[1]Arbejdstider!$B$4:$AE$78,24,))</f>
        <v>0.95833333333333337</v>
      </c>
      <c r="AU269" s="113">
        <f>IF(OR(E269=""),"",VLOOKUP(E269,[1]Arbejdstider!$B$4:$AE$78,22,))</f>
        <v>0</v>
      </c>
      <c r="AV269" s="113">
        <f>IF(OR(E269=""),"",VLOOKUP(E269,[1]Arbejdstider!$B$4:$AE$78,23,))</f>
        <v>0</v>
      </c>
      <c r="AW269" s="119">
        <f t="shared" si="68"/>
        <v>0.34375</v>
      </c>
      <c r="AX269" s="120">
        <f>IF(OR($F269="",$G269=""),0,((IF($G269-MAX($F269,([1]Arbejdstider!$C$84/24))+($G269&lt;$F269)&lt;0,0,$G269-MAX($F269,([1]Arbejdstider!$C$84/24))+($G269&lt;$F269)))*24)-((IF(($G269-MAX($F269,([1]Arbejdstider!$D$84/24))+($G269&lt;$F269))&lt;0,0,($G269-MAX($F269,([1]Arbejdstider!$D$84/24))+($G269&lt;$F269)))))*24)</f>
        <v>0</v>
      </c>
      <c r="AY269" s="122">
        <f>IF(OR($F269="",$G269=""),0,((IF($G269-MAX($F269,([1]Arbejdstider!$C$85/24))+($G269&lt;$F269)&lt;0,0,$G269-MAX($F269,([1]Arbejdstider!$C$85/24))+($G269&lt;$F269)))*24)-((IF(($G269-MAX($F269,([1]Arbejdstider!$D$85/24))+($G269&lt;$F269))&lt;0,0,($G269-MAX($F269,([1]Arbejdstider!$D$85/24))+($G269&lt;$F269)))))*24)-IF(OR($AR269="",$AS269=""),0,((IF($AS269-MAX($AR269,([1]Arbejdstider!$C$85/24))+($AS269&lt;$AR269)&lt;0,0,$AS269-MAX($AR269,([1]Arbejdstider!$C$85/24))+($AS269&lt;$AR269)))*24)-((IF(($AS269-MAX($AR269,([1]Arbejdstider!$D$85/24))+($AS269&lt;$AR269))&lt;0,0,($AS269-MAX($AR269,([1]Arbejdstider!$D$85/24))+($AS269&lt;$AR269)))))*24)</f>
        <v>0</v>
      </c>
      <c r="AZ269" s="122">
        <f>IFERROR(CEILING(IF(E269="","",IF(OR($F269=0,$G269=0),0,($G269&lt;=$F269)*(1-([1]Arbejdstider!$C$86/24)+([1]Arbejdstider!$D$86/24))*24+(MIN(([1]Arbejdstider!$D$86/24),$G269)-MIN(([1]Arbejdstider!$D$86/24),$F269)+MAX(([1]Arbejdstider!$C$86/24),$G269)-MAX(([1]Arbejdstider!$C$86/24),$F269))*24)-IF(OR($AR269=0,$AS269=0),0,($AS269&lt;=$AR269)*(1-([1]Arbejdstider!$C$86/24)+([1]Arbejdstider!$D$86/24))*24+(MIN(([1]Arbejdstider!$D$86/24),$AS269)-MIN(([1]Arbejdstider!$D$86/24),$AR269)+MAX(([1]Arbejdstider!$C$86/24),$AS269)-MAX(([1]Arbejdstider!$C$86/24),$AR269))*24)+IF(OR($H269=0,$I269=0),0,($I269&lt;=$H269)*(1-([1]Arbejdstider!$C$86/24)+([1]Arbejdstider!$D$86/24))*24+(MIN(([1]Arbejdstider!$D$86/24),$I269)-MIN(([1]Arbejdstider!$D$86/24),$H269)+MAX(([1]Arbejdstider!$C$86/24),$G269)-MAX(([1]Arbejdstider!$C$86/24),$H269))*24)),0.5),"")</f>
        <v>7</v>
      </c>
      <c r="BA269" s="122">
        <f t="shared" si="70"/>
        <v>0</v>
      </c>
      <c r="BB269" s="122">
        <f t="shared" si="71"/>
        <v>0</v>
      </c>
      <c r="BC269" s="122">
        <f t="shared" si="72"/>
        <v>0</v>
      </c>
      <c r="BD269" s="123"/>
      <c r="BE269" s="124"/>
      <c r="BF269" s="122">
        <f t="shared" si="69"/>
        <v>0</v>
      </c>
      <c r="BG269" s="122">
        <f t="shared" si="79"/>
        <v>1.5</v>
      </c>
      <c r="BH269" s="122">
        <f t="shared" si="73"/>
        <v>0</v>
      </c>
      <c r="BI269" s="121">
        <f t="shared" si="74"/>
        <v>0</v>
      </c>
      <c r="BJ269" s="122">
        <f t="shared" si="75"/>
        <v>0</v>
      </c>
      <c r="BK269" s="122">
        <f t="shared" si="67"/>
        <v>0</v>
      </c>
      <c r="BL269" s="121">
        <f t="shared" si="80"/>
        <v>0</v>
      </c>
      <c r="BM269" s="121">
        <f t="shared" si="76"/>
        <v>0</v>
      </c>
      <c r="BN269" s="121"/>
      <c r="BO269" s="136"/>
      <c r="BP269" s="137">
        <f>IF(OR(F269=0,G269=0),0,IF(AND(WEEKDAY(C269,2)=5,G269&lt;F269,G269&gt;(6/24)),(G269-MAX(F269,(6/24))+(F269&gt;G269))*24-7,IF(WEEKDAY(C269,2)=6,(G269-MAX(F269,(6/24))+(F269&gt;G269))*24,IF(WEEKDAY(C269,2)=7,IF(F269&gt;G269,([1]Arbejdstider!H$87-F269)*24,IF(F269&lt;G269,(G269-F269)*24)),0))))</f>
        <v>0</v>
      </c>
      <c r="BQ269" s="126">
        <f>IF(OR(H269=0,I269=0),0,IF(AND(WEEKDAY(C269,2)=5,I269&lt;H269,I269&gt;(6/24)),(I269-MAX(H269,(6/24))+(H269&gt;I269))*24-7,IF(WEEKDAY(C269,2)=6,(I269-MAX(H269,(6/24))+(H269&gt;I269))*24,IF(WEEKDAY(C269,2)=7,IF(H269&gt;I269,([1]Arbejdstider!H$87-H269)*24,IF(H269&lt;I269,(I269-H269)*24)),""))))</f>
        <v>1.25</v>
      </c>
      <c r="BR269" s="137"/>
      <c r="BS269" s="137"/>
      <c r="BT269" s="138"/>
      <c r="BU269" s="128">
        <f t="shared" si="77"/>
        <v>0</v>
      </c>
      <c r="BV269" s="129" t="str">
        <f t="shared" si="78"/>
        <v>Fredag</v>
      </c>
      <c r="CF269" s="140"/>
      <c r="CG269" s="140"/>
      <c r="CP269" s="141"/>
    </row>
    <row r="270" spans="2:94" s="139" customFormat="1" x14ac:dyDescent="0.2">
      <c r="B270" s="133"/>
      <c r="C270" s="134">
        <f t="shared" si="81"/>
        <v>43701</v>
      </c>
      <c r="D270" s="134" t="str">
        <f t="shared" si="82"/>
        <v>Lørdag</v>
      </c>
      <c r="E270" s="135" t="s">
        <v>49</v>
      </c>
      <c r="F270" s="109">
        <f>IF(OR(E270=""),"",VLOOKUP(E270,[1]Arbejdstider!$B$4:$AE$78,2,))</f>
        <v>0</v>
      </c>
      <c r="G270" s="109">
        <f>IF(OR(E270=""),"",VLOOKUP(E270,[1]Arbejdstider!$B$4:$AE$78,3,))</f>
        <v>0</v>
      </c>
      <c r="H270" s="109">
        <f>IF(OR(E270=""),"",VLOOKUP(E270,[1]Arbejdstider!$B$4:$AE$78,4,))</f>
        <v>0</v>
      </c>
      <c r="I270" s="109">
        <f>IF(OR(E270=""),"",VLOOKUP(E270,[1]Arbejdstider!$B$4:$AE$78,5,))</f>
        <v>0</v>
      </c>
      <c r="J270" s="110">
        <f>IF(OR(E270=""),"",VLOOKUP(E270,[1]Arbejdstider!$B$4:$AE$78,6,))</f>
        <v>0</v>
      </c>
      <c r="K270" s="110">
        <f>IF(OR(E270=""),"",VLOOKUP(E270,[1]Arbejdstider!$B$4:$AE$78,7,))</f>
        <v>0</v>
      </c>
      <c r="L270" s="111">
        <f>IF(OR(E270=""),"",VLOOKUP(E270,[1]Arbejdstider!$B$3:$AE$78,10,))</f>
        <v>0</v>
      </c>
      <c r="M270" s="111">
        <f>IF(OR(E270=""),"",VLOOKUP(E270,[1]Arbejdstider!$B$4:$AE$78,11,))</f>
        <v>0</v>
      </c>
      <c r="N270" s="109">
        <f>IF(OR(E270=""),"",VLOOKUP(E270,[1]Arbejdstider!$B$4:$AE$78,14,))</f>
        <v>0</v>
      </c>
      <c r="O270" s="109">
        <f>IF(OR(E270=""),"",VLOOKUP(E270,[1]Arbejdstider!$B$4:$AE$78,15,))</f>
        <v>0</v>
      </c>
      <c r="P270" s="109">
        <f>IF(OR(E270=""),"",VLOOKUP(E270,[1]Arbejdstider!$B$4:$AE$78,12,))</f>
        <v>0</v>
      </c>
      <c r="Q270" s="109">
        <f>IF(OR(E270=""),"",VLOOKUP(E270,[1]Arbejdstider!$B$4:$AE$78,13,))</f>
        <v>0</v>
      </c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>
        <f>IF(OR(E270=""),"",VLOOKUP(E270,[1]Arbejdstider!$B$4:$AE$78,16,))</f>
        <v>0</v>
      </c>
      <c r="AC270" s="112">
        <f>IF(OR(E270=""),"",VLOOKUP(E270,[1]Arbejdstider!$B$4:$AE$78,17,))</f>
        <v>0</v>
      </c>
      <c r="AD270" s="112">
        <f>IF(OR(E270=""),"",VLOOKUP(E270,[1]Arbejdstider!$B$4:$AE$78,18,))</f>
        <v>0</v>
      </c>
      <c r="AE270" s="112">
        <f>IF(OR(E270=""),"",VLOOKUP(E270,[1]Arbejdstider!$B$4:$AE$78,19,))</f>
        <v>0</v>
      </c>
      <c r="AF270" s="113">
        <f>IF(OR(E270=""),"",VLOOKUP(E270,[1]Arbejdstider!$B$4:$AE$78,20,))</f>
        <v>0.30208333333333331</v>
      </c>
      <c r="AG270" s="109">
        <f>IF(OR(E270=""),"",VLOOKUP(E270,[1]Arbejdstider!$B$4:$AE$78,21,))</f>
        <v>0.55208333333333337</v>
      </c>
      <c r="AH270" s="109">
        <f>IF(OR(E270=""),"",VLOOKUP(E270,[1]Arbejdstider!$B$4:$AE$78,22,))</f>
        <v>0.55208333333333337</v>
      </c>
      <c r="AI270" s="109">
        <f>IF(OR(E270=""),"",VLOOKUP(E270,[1]Arbejdstider!$B$4:$AE$78,23,))</f>
        <v>1</v>
      </c>
      <c r="AJ270" s="114">
        <f>IF(OR(E270=""),"",VLOOKUP(E270,[1]Arbejdstider!$B$4:$AE$78,20,))</f>
        <v>0.30208333333333331</v>
      </c>
      <c r="AK270" s="110">
        <f>IF(OR(E270=""),"",VLOOKUP(E270,[1]Arbejdstider!$B$4:$AE$78,21,))</f>
        <v>0.55208333333333337</v>
      </c>
      <c r="AL270" s="115"/>
      <c r="AM270" s="115"/>
      <c r="AN270" s="115"/>
      <c r="AO270" s="115"/>
      <c r="AP270" s="115"/>
      <c r="AQ270" s="115"/>
      <c r="AR270" s="116"/>
      <c r="AS270" s="117"/>
      <c r="AT270" s="118">
        <f>IF(OR(E270=""),"",VLOOKUP(E270,[1]Arbejdstider!$B$4:$AE$78,24,))</f>
        <v>0.25000000000000006</v>
      </c>
      <c r="AU270" s="113">
        <f>IF(OR(E270=""),"",VLOOKUP(E270,[1]Arbejdstider!$B$4:$AE$78,22,))</f>
        <v>0.55208333333333337</v>
      </c>
      <c r="AV270" s="113">
        <f>IF(OR(E270=""),"",VLOOKUP(E270,[1]Arbejdstider!$B$4:$AE$78,23,))</f>
        <v>1</v>
      </c>
      <c r="AW270" s="119">
        <f t="shared" si="68"/>
        <v>0</v>
      </c>
      <c r="AX270" s="120">
        <f>IF(OR($F270="",$G270=""),0,((IF($G270-MAX($F270,([1]Arbejdstider!$C$84/24))+($G270&lt;$F270)&lt;0,0,$G270-MAX($F270,([1]Arbejdstider!$C$84/24))+($G270&lt;$F270)))*24)-((IF(($G270-MAX($F270,([1]Arbejdstider!$D$84/24))+($G270&lt;$F270))&lt;0,0,($G270-MAX($F270,([1]Arbejdstider!$D$84/24))+($G270&lt;$F270)))))*24)</f>
        <v>0</v>
      </c>
      <c r="AY270" s="122">
        <f>IF(OR($F270="",$G270=""),0,((IF($G270-MAX($F270,([1]Arbejdstider!$C$85/24))+($G270&lt;$F270)&lt;0,0,$G270-MAX($F270,([1]Arbejdstider!$C$85/24))+($G270&lt;$F270)))*24)-((IF(($G270-MAX($F270,([1]Arbejdstider!$D$85/24))+($G270&lt;$F270))&lt;0,0,($G270-MAX($F270,([1]Arbejdstider!$D$85/24))+($G270&lt;$F270)))))*24)-IF(OR($AR270="",$AS270=""),0,((IF($AS270-MAX($AR270,([1]Arbejdstider!$C$85/24))+($AS270&lt;$AR270)&lt;0,0,$AS270-MAX($AR270,([1]Arbejdstider!$C$85/24))+($AS270&lt;$AR270)))*24)-((IF(($AS270-MAX($AR270,([1]Arbejdstider!$D$85/24))+($AS270&lt;$AR270))&lt;0,0,($AS270-MAX($AR270,([1]Arbejdstider!$D$85/24))+($AS270&lt;$AR270)))))*24)</f>
        <v>0</v>
      </c>
      <c r="AZ270" s="122">
        <f>IFERROR(CEILING(IF(E270="","",IF(OR($F270=0,$G270=0),0,($G270&lt;=$F270)*(1-([1]Arbejdstider!$C$86/24)+([1]Arbejdstider!$D$86/24))*24+(MIN(([1]Arbejdstider!$D$86/24),$G270)-MIN(([1]Arbejdstider!$D$86/24),$F270)+MAX(([1]Arbejdstider!$C$86/24),$G270)-MAX(([1]Arbejdstider!$C$86/24),$F270))*24)-IF(OR($AR270=0,$AS270=0),0,($AS270&lt;=$AR270)*(1-([1]Arbejdstider!$C$86/24)+([1]Arbejdstider!$D$86/24))*24+(MIN(([1]Arbejdstider!$D$86/24),$AS270)-MIN(([1]Arbejdstider!$D$86/24),$AR270)+MAX(([1]Arbejdstider!$C$86/24),$AS270)-MAX(([1]Arbejdstider!$C$86/24),$AR270))*24)+IF(OR($H270=0,$I270=0),0,($I270&lt;=$H270)*(1-([1]Arbejdstider!$C$86/24)+([1]Arbejdstider!$D$86/24))*24+(MIN(([1]Arbejdstider!$D$86/24),$I270)-MIN(([1]Arbejdstider!$D$86/24),$H270)+MAX(([1]Arbejdstider!$C$86/24),$G270)-MAX(([1]Arbejdstider!$C$86/24),$H270))*24)),0.5),"")</f>
        <v>0</v>
      </c>
      <c r="BA270" s="122">
        <f t="shared" si="70"/>
        <v>0</v>
      </c>
      <c r="BB270" s="122">
        <f t="shared" si="71"/>
        <v>0</v>
      </c>
      <c r="BC270" s="122">
        <f t="shared" si="72"/>
        <v>0</v>
      </c>
      <c r="BD270" s="123"/>
      <c r="BE270" s="124"/>
      <c r="BF270" s="122">
        <f t="shared" si="69"/>
        <v>0</v>
      </c>
      <c r="BG270" s="122">
        <f t="shared" si="79"/>
        <v>0</v>
      </c>
      <c r="BH270" s="122">
        <f t="shared" si="73"/>
        <v>0</v>
      </c>
      <c r="BI270" s="121">
        <f t="shared" si="74"/>
        <v>0</v>
      </c>
      <c r="BJ270" s="122">
        <f t="shared" si="75"/>
        <v>0</v>
      </c>
      <c r="BK270" s="122">
        <f t="shared" si="67"/>
        <v>0</v>
      </c>
      <c r="BL270" s="121">
        <f t="shared" si="80"/>
        <v>0</v>
      </c>
      <c r="BM270" s="121">
        <f t="shared" si="76"/>
        <v>0</v>
      </c>
      <c r="BN270" s="121"/>
      <c r="BO270" s="136"/>
      <c r="BP270" s="137">
        <f>IF(OR(F270=0,G270=0),0,IF(AND(WEEKDAY(C270,2)=5,G270&lt;F270,G270&gt;(6/24)),(G270-MAX(F270,(6/24))+(F270&gt;G270))*24-7,IF(WEEKDAY(C270,2)=6,(G270-MAX(F270,(6/24))+(F270&gt;G270))*24,IF(WEEKDAY(C270,2)=7,IF(F270&gt;G270,([1]Arbejdstider!H$87-F270)*24,IF(F270&lt;G270,(G270-F270)*24)),0))))</f>
        <v>0</v>
      </c>
      <c r="BQ270" s="126">
        <f>IF(OR(H270=0,I270=0),0,IF(AND(WEEKDAY(C270,2)=5,I270&lt;H270,I270&gt;(6/24)),(I270-MAX(H270,(6/24))+(H270&gt;I270))*24-7,IF(WEEKDAY(C270,2)=6,(I270-MAX(H270,(6/24))+(H270&gt;I270))*24,IF(WEEKDAY(C270,2)=7,IF(H270&gt;I270,([1]Arbejdstider!H$87-H270)*24,IF(H270&lt;I270,(I270-H270)*24)),""))))</f>
        <v>0</v>
      </c>
      <c r="BR270" s="137"/>
      <c r="BS270" s="137"/>
      <c r="BT270" s="138"/>
      <c r="BU270" s="128">
        <f t="shared" si="77"/>
        <v>0</v>
      </c>
      <c r="BV270" s="129" t="str">
        <f t="shared" si="78"/>
        <v>Lørdag</v>
      </c>
      <c r="CF270" s="140"/>
      <c r="CG270" s="140"/>
      <c r="CP270" s="141"/>
    </row>
    <row r="271" spans="2:94" s="139" customFormat="1" x14ac:dyDescent="0.2">
      <c r="B271" s="133"/>
      <c r="C271" s="134">
        <f t="shared" si="81"/>
        <v>43702</v>
      </c>
      <c r="D271" s="134" t="str">
        <f t="shared" si="82"/>
        <v>Søndag</v>
      </c>
      <c r="E271" s="135" t="s">
        <v>46</v>
      </c>
      <c r="F271" s="109">
        <f>IF(OR(E271=""),"",VLOOKUP(E271,[1]Arbejdstider!$B$4:$AE$78,2,))</f>
        <v>0</v>
      </c>
      <c r="G271" s="109">
        <f>IF(OR(E271=""),"",VLOOKUP(E271,[1]Arbejdstider!$B$4:$AE$78,3,))</f>
        <v>0</v>
      </c>
      <c r="H271" s="109">
        <f>IF(OR(E271=""),"",VLOOKUP(E271,[1]Arbejdstider!$B$4:$AE$78,4,))</f>
        <v>0</v>
      </c>
      <c r="I271" s="109">
        <f>IF(OR(E271=""),"",VLOOKUP(E271,[1]Arbejdstider!$B$4:$AE$78,5,))</f>
        <v>0</v>
      </c>
      <c r="J271" s="110">
        <f>IF(OR(E271=""),"",VLOOKUP(E271,[1]Arbejdstider!$B$4:$AE$78,6,))</f>
        <v>0</v>
      </c>
      <c r="K271" s="110">
        <f>IF(OR(E271=""),"",VLOOKUP(E271,[1]Arbejdstider!$B$4:$AE$78,7,))</f>
        <v>0</v>
      </c>
      <c r="L271" s="111">
        <f>IF(OR(E271=""),"",VLOOKUP(E271,[1]Arbejdstider!$B$3:$AE$78,10,))</f>
        <v>0</v>
      </c>
      <c r="M271" s="111">
        <f>IF(OR(E271=""),"",VLOOKUP(E271,[1]Arbejdstider!$B$4:$AE$78,11,))</f>
        <v>0</v>
      </c>
      <c r="N271" s="109">
        <f>IF(OR(E271=""),"",VLOOKUP(E271,[1]Arbejdstider!$B$4:$AE$78,14,))</f>
        <v>0</v>
      </c>
      <c r="O271" s="109">
        <f>IF(OR(E271=""),"",VLOOKUP(E271,[1]Arbejdstider!$B$4:$AE$78,15,))</f>
        <v>0</v>
      </c>
      <c r="P271" s="109">
        <f>IF(OR(E271=""),"",VLOOKUP(E271,[1]Arbejdstider!$B$4:$AE$78,12,))</f>
        <v>0</v>
      </c>
      <c r="Q271" s="109">
        <f>IF(OR(E271=""),"",VLOOKUP(E271,[1]Arbejdstider!$B$4:$AE$78,13,))</f>
        <v>0</v>
      </c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>
        <f>IF(OR(E271=""),"",VLOOKUP(E271,[1]Arbejdstider!$B$4:$AE$78,16,))</f>
        <v>0</v>
      </c>
      <c r="AC271" s="112">
        <f>IF(OR(E271=""),"",VLOOKUP(E271,[1]Arbejdstider!$B$4:$AE$78,17,))</f>
        <v>0</v>
      </c>
      <c r="AD271" s="112">
        <f>IF(OR(E271=""),"",VLOOKUP(E271,[1]Arbejdstider!$B$4:$AE$78,18,))</f>
        <v>0</v>
      </c>
      <c r="AE271" s="112">
        <f>IF(OR(E271=""),"",VLOOKUP(E271,[1]Arbejdstider!$B$4:$AE$78,19,))</f>
        <v>0</v>
      </c>
      <c r="AF271" s="113">
        <f>IF(OR(E271=""),"",VLOOKUP(E271,[1]Arbejdstider!$B$4:$AE$78,20,))</f>
        <v>1</v>
      </c>
      <c r="AG271" s="109">
        <f>IF(OR(E271=""),"",VLOOKUP(E271,[1]Arbejdstider!$B$4:$AE$78,21,))</f>
        <v>1</v>
      </c>
      <c r="AH271" s="109">
        <f>IF(OR(E271=""),"",VLOOKUP(E271,[1]Arbejdstider!$B$4:$AE$78,22,))</f>
        <v>0</v>
      </c>
      <c r="AI271" s="109">
        <f>IF(OR(E271=""),"",VLOOKUP(E271,[1]Arbejdstider!$B$4:$AE$78,23,))</f>
        <v>0</v>
      </c>
      <c r="AJ271" s="114">
        <f>IF(OR(E271=""),"",VLOOKUP(E271,[1]Arbejdstider!$B$4:$AE$78,20,))</f>
        <v>1</v>
      </c>
      <c r="AK271" s="110">
        <f>IF(OR(E271=""),"",VLOOKUP(E271,[1]Arbejdstider!$B$4:$AE$78,21,))</f>
        <v>1</v>
      </c>
      <c r="AL271" s="115"/>
      <c r="AM271" s="115"/>
      <c r="AN271" s="115"/>
      <c r="AO271" s="115"/>
      <c r="AP271" s="115"/>
      <c r="AQ271" s="115"/>
      <c r="AR271" s="116"/>
      <c r="AS271" s="117"/>
      <c r="AT271" s="118">
        <f>IF(OR(E271=""),"",VLOOKUP(E271,[1]Arbejdstider!$B$4:$AE$78,24,))</f>
        <v>0</v>
      </c>
      <c r="AU271" s="113">
        <f>IF(OR(E271=""),"",VLOOKUP(E271,[1]Arbejdstider!$B$4:$AE$78,22,))</f>
        <v>0</v>
      </c>
      <c r="AV271" s="113">
        <f>IF(OR(E271=""),"",VLOOKUP(E271,[1]Arbejdstider!$B$4:$AE$78,23,))</f>
        <v>0</v>
      </c>
      <c r="AW271" s="119">
        <f t="shared" si="68"/>
        <v>0</v>
      </c>
      <c r="AX271" s="120">
        <f>IF(OR($F271="",$G271=""),0,((IF($G271-MAX($F271,([1]Arbejdstider!$C$84/24))+($G271&lt;$F271)&lt;0,0,$G271-MAX($F271,([1]Arbejdstider!$C$84/24))+($G271&lt;$F271)))*24)-((IF(($G271-MAX($F271,([1]Arbejdstider!$D$84/24))+($G271&lt;$F271))&lt;0,0,($G271-MAX($F271,([1]Arbejdstider!$D$84/24))+($G271&lt;$F271)))))*24)</f>
        <v>0</v>
      </c>
      <c r="AY271" s="122">
        <f>IF(OR($F271="",$G271=""),0,((IF($G271-MAX($F271,([1]Arbejdstider!$C$85/24))+($G271&lt;$F271)&lt;0,0,$G271-MAX($F271,([1]Arbejdstider!$C$85/24))+($G271&lt;$F271)))*24)-((IF(($G271-MAX($F271,([1]Arbejdstider!$D$85/24))+($G271&lt;$F271))&lt;0,0,($G271-MAX($F271,([1]Arbejdstider!$D$85/24))+($G271&lt;$F271)))))*24)-IF(OR($AR271="",$AS271=""),0,((IF($AS271-MAX($AR271,([1]Arbejdstider!$C$85/24))+($AS271&lt;$AR271)&lt;0,0,$AS271-MAX($AR271,([1]Arbejdstider!$C$85/24))+($AS271&lt;$AR271)))*24)-((IF(($AS271-MAX($AR271,([1]Arbejdstider!$D$85/24))+($AS271&lt;$AR271))&lt;0,0,($AS271-MAX($AR271,([1]Arbejdstider!$D$85/24))+($AS271&lt;$AR271)))))*24)</f>
        <v>0</v>
      </c>
      <c r="AZ271" s="122">
        <f>IFERROR(CEILING(IF(E271="","",IF(OR($F271=0,$G271=0),0,($G271&lt;=$F271)*(1-([1]Arbejdstider!$C$86/24)+([1]Arbejdstider!$D$86/24))*24+(MIN(([1]Arbejdstider!$D$86/24),$G271)-MIN(([1]Arbejdstider!$D$86/24),$F271)+MAX(([1]Arbejdstider!$C$86/24),$G271)-MAX(([1]Arbejdstider!$C$86/24),$F271))*24)-IF(OR($AR271=0,$AS271=0),0,($AS271&lt;=$AR271)*(1-([1]Arbejdstider!$C$86/24)+([1]Arbejdstider!$D$86/24))*24+(MIN(([1]Arbejdstider!$D$86/24),$AS271)-MIN(([1]Arbejdstider!$D$86/24),$AR271)+MAX(([1]Arbejdstider!$C$86/24),$AS271)-MAX(([1]Arbejdstider!$C$86/24),$AR271))*24)+IF(OR($H271=0,$I271=0),0,($I271&lt;=$H271)*(1-([1]Arbejdstider!$C$86/24)+([1]Arbejdstider!$D$86/24))*24+(MIN(([1]Arbejdstider!$D$86/24),$I271)-MIN(([1]Arbejdstider!$D$86/24),$H271)+MAX(([1]Arbejdstider!$C$86/24),$G271)-MAX(([1]Arbejdstider!$C$86/24),$H271))*24)),0.5),"")</f>
        <v>0</v>
      </c>
      <c r="BA271" s="122">
        <f t="shared" si="70"/>
        <v>0</v>
      </c>
      <c r="BB271" s="122">
        <f t="shared" si="71"/>
        <v>0</v>
      </c>
      <c r="BC271" s="122">
        <f t="shared" si="72"/>
        <v>0</v>
      </c>
      <c r="BD271" s="123"/>
      <c r="BE271" s="124"/>
      <c r="BF271" s="122">
        <f t="shared" si="69"/>
        <v>0</v>
      </c>
      <c r="BG271" s="122">
        <f t="shared" si="79"/>
        <v>0</v>
      </c>
      <c r="BH271" s="122">
        <f t="shared" si="73"/>
        <v>0</v>
      </c>
      <c r="BI271" s="121">
        <f t="shared" si="74"/>
        <v>0</v>
      </c>
      <c r="BJ271" s="122">
        <f t="shared" si="75"/>
        <v>0</v>
      </c>
      <c r="BK271" s="122">
        <f t="shared" si="67"/>
        <v>0</v>
      </c>
      <c r="BL271" s="121">
        <f t="shared" si="80"/>
        <v>0</v>
      </c>
      <c r="BM271" s="121">
        <f t="shared" si="76"/>
        <v>0</v>
      </c>
      <c r="BN271" s="121"/>
      <c r="BO271" s="136"/>
      <c r="BP271" s="137">
        <f>IF(OR(F271=0,G271=0),0,IF(AND(WEEKDAY(C271,2)=5,G271&lt;F271,G271&gt;(6/24)),(G271-MAX(F271,(6/24))+(F271&gt;G271))*24-7,IF(WEEKDAY(C271,2)=6,(G271-MAX(F271,(6/24))+(F271&gt;G271))*24,IF(WEEKDAY(C271,2)=7,IF(F271&gt;G271,([1]Arbejdstider!H$87-F271)*24,IF(F271&lt;G271,(G271-F271)*24)),0))))</f>
        <v>0</v>
      </c>
      <c r="BQ271" s="126">
        <f>IF(OR(H271=0,I271=0),0,IF(AND(WEEKDAY(C271,2)=5,I271&lt;H271,I271&gt;(6/24)),(I271-MAX(H271,(6/24))+(H271&gt;I271))*24-7,IF(WEEKDAY(C271,2)=6,(I271-MAX(H271,(6/24))+(H271&gt;I271))*24,IF(WEEKDAY(C271,2)=7,IF(H271&gt;I271,([1]Arbejdstider!H$87-H271)*24,IF(H271&lt;I271,(I271-H271)*24)),""))))</f>
        <v>0</v>
      </c>
      <c r="BR271" s="137"/>
      <c r="BS271" s="137"/>
      <c r="BT271" s="138"/>
      <c r="BU271" s="128">
        <f t="shared" si="77"/>
        <v>0</v>
      </c>
      <c r="BV271" s="129" t="str">
        <f t="shared" si="78"/>
        <v>Søndag</v>
      </c>
      <c r="CF271" s="140"/>
      <c r="CG271" s="140"/>
      <c r="CP271" s="141"/>
    </row>
    <row r="272" spans="2:94" s="139" customFormat="1" x14ac:dyDescent="0.2">
      <c r="B272" s="133"/>
      <c r="C272" s="134">
        <f t="shared" si="81"/>
        <v>43703</v>
      </c>
      <c r="D272" s="134" t="str">
        <f t="shared" si="82"/>
        <v>Mandag</v>
      </c>
      <c r="E272" s="135" t="s">
        <v>46</v>
      </c>
      <c r="F272" s="109">
        <f>IF(OR(E272=""),"",VLOOKUP(E272,[1]Arbejdstider!$B$4:$AE$78,2,))</f>
        <v>0</v>
      </c>
      <c r="G272" s="109">
        <f>IF(OR(E272=""),"",VLOOKUP(E272,[1]Arbejdstider!$B$4:$AE$78,3,))</f>
        <v>0</v>
      </c>
      <c r="H272" s="109">
        <f>IF(OR(E272=""),"",VLOOKUP(E272,[1]Arbejdstider!$B$4:$AE$78,4,))</f>
        <v>0</v>
      </c>
      <c r="I272" s="109">
        <f>IF(OR(E272=""),"",VLOOKUP(E272,[1]Arbejdstider!$B$4:$AE$78,5,))</f>
        <v>0</v>
      </c>
      <c r="J272" s="110">
        <f>IF(OR(E272=""),"",VLOOKUP(E272,[1]Arbejdstider!$B$4:$AE$78,6,))</f>
        <v>0</v>
      </c>
      <c r="K272" s="110">
        <f>IF(OR(E272=""),"",VLOOKUP(E272,[1]Arbejdstider!$B$4:$AE$78,7,))</f>
        <v>0</v>
      </c>
      <c r="L272" s="111">
        <f>IF(OR(E272=""),"",VLOOKUP(E272,[1]Arbejdstider!$B$3:$AE$78,10,))</f>
        <v>0</v>
      </c>
      <c r="M272" s="111">
        <f>IF(OR(E272=""),"",VLOOKUP(E272,[1]Arbejdstider!$B$4:$AE$78,11,))</f>
        <v>0</v>
      </c>
      <c r="N272" s="109">
        <f>IF(OR(E272=""),"",VLOOKUP(E272,[1]Arbejdstider!$B$4:$AE$78,14,))</f>
        <v>0</v>
      </c>
      <c r="O272" s="109">
        <f>IF(OR(E272=""),"",VLOOKUP(E272,[1]Arbejdstider!$B$4:$AE$78,15,))</f>
        <v>0</v>
      </c>
      <c r="P272" s="109">
        <f>IF(OR(E272=""),"",VLOOKUP(E272,[1]Arbejdstider!$B$4:$AE$78,12,))</f>
        <v>0</v>
      </c>
      <c r="Q272" s="109">
        <f>IF(OR(E272=""),"",VLOOKUP(E272,[1]Arbejdstider!$B$4:$AE$78,13,))</f>
        <v>0</v>
      </c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>
        <f>IF(OR(E272=""),"",VLOOKUP(E272,[1]Arbejdstider!$B$4:$AE$78,16,))</f>
        <v>0</v>
      </c>
      <c r="AC272" s="112">
        <f>IF(OR(E272=""),"",VLOOKUP(E272,[1]Arbejdstider!$B$4:$AE$78,17,))</f>
        <v>0</v>
      </c>
      <c r="AD272" s="112">
        <f>IF(OR(E272=""),"",VLOOKUP(E272,[1]Arbejdstider!$B$4:$AE$78,18,))</f>
        <v>0</v>
      </c>
      <c r="AE272" s="112">
        <f>IF(OR(E272=""),"",VLOOKUP(E272,[1]Arbejdstider!$B$4:$AE$78,19,))</f>
        <v>0</v>
      </c>
      <c r="AF272" s="113">
        <f>IF(OR(E272=""),"",VLOOKUP(E272,[1]Arbejdstider!$B$4:$AE$78,20,))</f>
        <v>1</v>
      </c>
      <c r="AG272" s="109">
        <f>IF(OR(E272=""),"",VLOOKUP(E272,[1]Arbejdstider!$B$4:$AE$78,21,))</f>
        <v>1</v>
      </c>
      <c r="AH272" s="109">
        <f>IF(OR(E272=""),"",VLOOKUP(E272,[1]Arbejdstider!$B$4:$AE$78,22,))</f>
        <v>0</v>
      </c>
      <c r="AI272" s="109">
        <f>IF(OR(E272=""),"",VLOOKUP(E272,[1]Arbejdstider!$B$4:$AE$78,23,))</f>
        <v>0</v>
      </c>
      <c r="AJ272" s="114">
        <f>IF(OR(E272=""),"",VLOOKUP(E272,[1]Arbejdstider!$B$4:$AE$78,20,))</f>
        <v>1</v>
      </c>
      <c r="AK272" s="110">
        <f>IF(OR(E272=""),"",VLOOKUP(E272,[1]Arbejdstider!$B$4:$AE$78,21,))</f>
        <v>1</v>
      </c>
      <c r="AL272" s="115"/>
      <c r="AM272" s="115"/>
      <c r="AN272" s="115"/>
      <c r="AO272" s="115"/>
      <c r="AP272" s="115"/>
      <c r="AQ272" s="115"/>
      <c r="AR272" s="116"/>
      <c r="AS272" s="117"/>
      <c r="AT272" s="118">
        <f>IF(OR(E272=""),"",VLOOKUP(E272,[1]Arbejdstider!$B$4:$AE$78,24,))</f>
        <v>0</v>
      </c>
      <c r="AU272" s="113">
        <f>IF(OR(E272=""),"",VLOOKUP(E272,[1]Arbejdstider!$B$4:$AE$78,22,))</f>
        <v>0</v>
      </c>
      <c r="AV272" s="113">
        <f>IF(OR(E272=""),"",VLOOKUP(E272,[1]Arbejdstider!$B$4:$AE$78,23,))</f>
        <v>0</v>
      </c>
      <c r="AW272" s="119">
        <f t="shared" si="68"/>
        <v>0</v>
      </c>
      <c r="AX272" s="120">
        <f>IF(OR($F272="",$G272=""),0,((IF($G272-MAX($F272,([1]Arbejdstider!$C$84/24))+($G272&lt;$F272)&lt;0,0,$G272-MAX($F272,([1]Arbejdstider!$C$84/24))+($G272&lt;$F272)))*24)-((IF(($G272-MAX($F272,([1]Arbejdstider!$D$84/24))+($G272&lt;$F272))&lt;0,0,($G272-MAX($F272,([1]Arbejdstider!$D$84/24))+($G272&lt;$F272)))))*24)</f>
        <v>0</v>
      </c>
      <c r="AY272" s="122">
        <f>IF(OR($F272="",$G272=""),0,((IF($G272-MAX($F272,([1]Arbejdstider!$C$85/24))+($G272&lt;$F272)&lt;0,0,$G272-MAX($F272,([1]Arbejdstider!$C$85/24))+($G272&lt;$F272)))*24)-((IF(($G272-MAX($F272,([1]Arbejdstider!$D$85/24))+($G272&lt;$F272))&lt;0,0,($G272-MAX($F272,([1]Arbejdstider!$D$85/24))+($G272&lt;$F272)))))*24)-IF(OR($AR272="",$AS272=""),0,((IF($AS272-MAX($AR272,([1]Arbejdstider!$C$85/24))+($AS272&lt;$AR272)&lt;0,0,$AS272-MAX($AR272,([1]Arbejdstider!$C$85/24))+($AS272&lt;$AR272)))*24)-((IF(($AS272-MAX($AR272,([1]Arbejdstider!$D$85/24))+($AS272&lt;$AR272))&lt;0,0,($AS272-MAX($AR272,([1]Arbejdstider!$D$85/24))+($AS272&lt;$AR272)))))*24)</f>
        <v>0</v>
      </c>
      <c r="AZ272" s="122">
        <f>IFERROR(CEILING(IF(E272="","",IF(OR($F272=0,$G272=0),0,($G272&lt;=$F272)*(1-([1]Arbejdstider!$C$86/24)+([1]Arbejdstider!$D$86/24))*24+(MIN(([1]Arbejdstider!$D$86/24),$G272)-MIN(([1]Arbejdstider!$D$86/24),$F272)+MAX(([1]Arbejdstider!$C$86/24),$G272)-MAX(([1]Arbejdstider!$C$86/24),$F272))*24)-IF(OR($AR272=0,$AS272=0),0,($AS272&lt;=$AR272)*(1-([1]Arbejdstider!$C$86/24)+([1]Arbejdstider!$D$86/24))*24+(MIN(([1]Arbejdstider!$D$86/24),$AS272)-MIN(([1]Arbejdstider!$D$86/24),$AR272)+MAX(([1]Arbejdstider!$C$86/24),$AS272)-MAX(([1]Arbejdstider!$C$86/24),$AR272))*24)+IF(OR($H272=0,$I272=0),0,($I272&lt;=$H272)*(1-([1]Arbejdstider!$C$86/24)+([1]Arbejdstider!$D$86/24))*24+(MIN(([1]Arbejdstider!$D$86/24),$I272)-MIN(([1]Arbejdstider!$D$86/24),$H272)+MAX(([1]Arbejdstider!$C$86/24),$G272)-MAX(([1]Arbejdstider!$C$86/24),$H272))*24)),0.5),"")</f>
        <v>0</v>
      </c>
      <c r="BA272" s="122">
        <f t="shared" si="70"/>
        <v>0</v>
      </c>
      <c r="BB272" s="122">
        <f t="shared" si="71"/>
        <v>0</v>
      </c>
      <c r="BC272" s="122">
        <f t="shared" si="72"/>
        <v>0</v>
      </c>
      <c r="BD272" s="123"/>
      <c r="BE272" s="124"/>
      <c r="BF272" s="122">
        <f t="shared" si="69"/>
        <v>0</v>
      </c>
      <c r="BG272" s="122">
        <f t="shared" si="79"/>
        <v>0</v>
      </c>
      <c r="BH272" s="122">
        <f t="shared" si="73"/>
        <v>0</v>
      </c>
      <c r="BI272" s="121">
        <f t="shared" si="74"/>
        <v>0</v>
      </c>
      <c r="BJ272" s="122">
        <f t="shared" si="75"/>
        <v>0</v>
      </c>
      <c r="BK272" s="122">
        <f t="shared" si="67"/>
        <v>0</v>
      </c>
      <c r="BL272" s="121">
        <f t="shared" si="80"/>
        <v>0</v>
      </c>
      <c r="BM272" s="121">
        <f t="shared" si="76"/>
        <v>0</v>
      </c>
      <c r="BN272" s="121"/>
      <c r="BO272" s="136">
        <f>SUM(AW266:AW272)</f>
        <v>1.6979166666666667</v>
      </c>
      <c r="BP272" s="137">
        <f>IF(OR(F272=0,G272=0),0,IF(AND(WEEKDAY(C272,2)=5,G272&lt;F272,G272&gt;(6/24)),(G272-MAX(F272,(6/24))+(F272&gt;G272))*24-7,IF(WEEKDAY(C272,2)=6,(G272-MAX(F272,(6/24))+(F272&gt;G272))*24,IF(WEEKDAY(C272,2)=7,IF(F272&gt;G272,([1]Arbejdstider!H$87-F272)*24,IF(F272&lt;G272,(G272-F272)*24)),0))))</f>
        <v>0</v>
      </c>
      <c r="BQ272" s="126">
        <f>IF(OR(H272=0,I272=0),0,IF(AND(WEEKDAY(C272,2)=5,I272&lt;H272,I272&gt;(6/24)),(I272-MAX(H272,(6/24))+(H272&gt;I272))*24-7,IF(WEEKDAY(C272,2)=6,(I272-MAX(H272,(6/24))+(H272&gt;I272))*24,IF(WEEKDAY(C272,2)=7,IF(H272&gt;I272,([1]Arbejdstider!H$87-H272)*24,IF(H272&lt;I272,(I272-H272)*24)),""))))</f>
        <v>0</v>
      </c>
      <c r="BR272" s="137"/>
      <c r="BS272" s="137"/>
      <c r="BT272" s="138">
        <f>SUM(BO251:BO272)</f>
        <v>5.791666666666667</v>
      </c>
      <c r="BU272" s="128">
        <f t="shared" si="77"/>
        <v>0</v>
      </c>
      <c r="BV272" s="129" t="str">
        <f t="shared" si="78"/>
        <v>Mandag</v>
      </c>
      <c r="CF272" s="140"/>
      <c r="CG272" s="140"/>
      <c r="CP272" s="141"/>
    </row>
    <row r="273" spans="2:94" s="139" customFormat="1" x14ac:dyDescent="0.2">
      <c r="B273" s="133">
        <f>B266+1</f>
        <v>35</v>
      </c>
      <c r="C273" s="134">
        <f t="shared" si="81"/>
        <v>43704</v>
      </c>
      <c r="D273" s="134" t="str">
        <f t="shared" si="82"/>
        <v>Tirsdag</v>
      </c>
      <c r="E273" s="135" t="s">
        <v>68</v>
      </c>
      <c r="F273" s="109">
        <f>IF(OR(E273=""),"",VLOOKUP(E273,[1]Arbejdstider!$B$4:$AE$78,2,))</f>
        <v>0</v>
      </c>
      <c r="G273" s="109">
        <f>IF(OR(E273=""),"",VLOOKUP(E273,[1]Arbejdstider!$B$4:$AE$78,3,))</f>
        <v>0</v>
      </c>
      <c r="H273" s="109">
        <f>IF(OR(E273=""),"",VLOOKUP(E273,[1]Arbejdstider!$B$4:$AE$78,4,))</f>
        <v>0</v>
      </c>
      <c r="I273" s="109">
        <f>IF(OR(E273=""),"",VLOOKUP(E273,[1]Arbejdstider!$B$4:$AE$78,5,))</f>
        <v>0</v>
      </c>
      <c r="J273" s="110">
        <f>IF(OR(E273=""),"",VLOOKUP(E273,[1]Arbejdstider!$B$4:$AE$78,6,))</f>
        <v>0</v>
      </c>
      <c r="K273" s="110">
        <f>IF(OR(E273=""),"",VLOOKUP(E273,[1]Arbejdstider!$B$4:$AE$78,7,))</f>
        <v>0</v>
      </c>
      <c r="L273" s="111">
        <f>IF(OR(E273=""),"",VLOOKUP(E273,[1]Arbejdstider!$B$3:$AE$78,10,))</f>
        <v>0</v>
      </c>
      <c r="M273" s="111">
        <f>IF(OR(E273=""),"",VLOOKUP(E273,[1]Arbejdstider!$B$4:$AE$78,11,))</f>
        <v>0</v>
      </c>
      <c r="N273" s="109">
        <f>IF(OR(E273=""),"",VLOOKUP(E273,[1]Arbejdstider!$B$4:$AE$78,14,))</f>
        <v>0</v>
      </c>
      <c r="O273" s="109">
        <f>IF(OR(E273=""),"",VLOOKUP(E273,[1]Arbejdstider!$B$4:$AE$78,15,))</f>
        <v>0</v>
      </c>
      <c r="P273" s="109">
        <f>IF(OR(E273=""),"",VLOOKUP(E273,[1]Arbejdstider!$B$4:$AE$78,12,))</f>
        <v>0</v>
      </c>
      <c r="Q273" s="109">
        <f>IF(OR(E273=""),"",VLOOKUP(E273,[1]Arbejdstider!$B$4:$AE$78,13,))</f>
        <v>0</v>
      </c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>
        <f>IF(OR(E273=""),"",VLOOKUP(E273,[1]Arbejdstider!$B$4:$AE$78,16,))</f>
        <v>0</v>
      </c>
      <c r="AC273" s="112">
        <f>IF(OR(E273=""),"",VLOOKUP(E273,[1]Arbejdstider!$B$4:$AE$78,17,))</f>
        <v>0</v>
      </c>
      <c r="AD273" s="112">
        <f>IF(OR(E273=""),"",VLOOKUP(E273,[1]Arbejdstider!$B$4:$AE$78,18,))</f>
        <v>0</v>
      </c>
      <c r="AE273" s="112">
        <f>IF(OR(E273=""),"",VLOOKUP(E273,[1]Arbejdstider!$B$4:$AE$78,19,))</f>
        <v>0</v>
      </c>
      <c r="AF273" s="113">
        <f>IF(OR(E273=""),"",VLOOKUP(E273,[1]Arbejdstider!$B$4:$AE$78,20,))</f>
        <v>1</v>
      </c>
      <c r="AG273" s="109">
        <f>IF(OR(E273=""),"",VLOOKUP(E273,[1]Arbejdstider!$B$4:$AE$78,21,))</f>
        <v>1</v>
      </c>
      <c r="AH273" s="109">
        <f>IF(OR(E273=""),"",VLOOKUP(E273,[1]Arbejdstider!$B$4:$AE$78,22,))</f>
        <v>0</v>
      </c>
      <c r="AI273" s="109">
        <f>IF(OR(E273=""),"",VLOOKUP(E273,[1]Arbejdstider!$B$4:$AE$78,23,))</f>
        <v>0</v>
      </c>
      <c r="AJ273" s="114">
        <f>IF(OR(E273=""),"",VLOOKUP(E273,[1]Arbejdstider!$B$4:$AE$78,20,))</f>
        <v>1</v>
      </c>
      <c r="AK273" s="110">
        <f>IF(OR(E273=""),"",VLOOKUP(E273,[1]Arbejdstider!$B$4:$AE$78,21,))</f>
        <v>1</v>
      </c>
      <c r="AL273" s="115"/>
      <c r="AM273" s="115"/>
      <c r="AN273" s="115"/>
      <c r="AO273" s="115"/>
      <c r="AP273" s="115"/>
      <c r="AQ273" s="115"/>
      <c r="AR273" s="116"/>
      <c r="AS273" s="117"/>
      <c r="AT273" s="118">
        <f>IF(OR(E273=""),"",VLOOKUP(E273,[1]Arbejdstider!$B$4:$AE$78,24,))</f>
        <v>0</v>
      </c>
      <c r="AU273" s="113">
        <f>IF(OR(E273=""),"",VLOOKUP(E273,[1]Arbejdstider!$B$4:$AE$78,22,))</f>
        <v>0</v>
      </c>
      <c r="AV273" s="113">
        <f>IF(OR(E273=""),"",VLOOKUP(E273,[1]Arbejdstider!$B$4:$AE$78,23,))</f>
        <v>0</v>
      </c>
      <c r="AW273" s="119">
        <f t="shared" si="68"/>
        <v>0</v>
      </c>
      <c r="AX273" s="120">
        <f>IF(OR($F273="",$G273=""),0,((IF($G273-MAX($F273,([1]Arbejdstider!$C$84/24))+($G273&lt;$F273)&lt;0,0,$G273-MAX($F273,([1]Arbejdstider!$C$84/24))+($G273&lt;$F273)))*24)-((IF(($G273-MAX($F273,([1]Arbejdstider!$D$84/24))+($G273&lt;$F273))&lt;0,0,($G273-MAX($F273,([1]Arbejdstider!$D$84/24))+($G273&lt;$F273)))))*24)</f>
        <v>0</v>
      </c>
      <c r="AY273" s="122">
        <f>IF(OR($F273="",$G273=""),0,((IF($G273-MAX($F273,([1]Arbejdstider!$C$85/24))+($G273&lt;$F273)&lt;0,0,$G273-MAX($F273,([1]Arbejdstider!$C$85/24))+($G273&lt;$F273)))*24)-((IF(($G273-MAX($F273,([1]Arbejdstider!$D$85/24))+($G273&lt;$F273))&lt;0,0,($G273-MAX($F273,([1]Arbejdstider!$D$85/24))+($G273&lt;$F273)))))*24)-IF(OR($AR273="",$AS273=""),0,((IF($AS273-MAX($AR273,([1]Arbejdstider!$C$85/24))+($AS273&lt;$AR273)&lt;0,0,$AS273-MAX($AR273,([1]Arbejdstider!$C$85/24))+($AS273&lt;$AR273)))*24)-((IF(($AS273-MAX($AR273,([1]Arbejdstider!$D$85/24))+($AS273&lt;$AR273))&lt;0,0,($AS273-MAX($AR273,([1]Arbejdstider!$D$85/24))+($AS273&lt;$AR273)))))*24)</f>
        <v>0</v>
      </c>
      <c r="AZ273" s="122">
        <f>IFERROR(CEILING(IF(E273="","",IF(OR($F273=0,$G273=0),0,($G273&lt;=$F273)*(1-([1]Arbejdstider!$C$86/24)+([1]Arbejdstider!$D$86/24))*24+(MIN(([1]Arbejdstider!$D$86/24),$G273)-MIN(([1]Arbejdstider!$D$86/24),$F273)+MAX(([1]Arbejdstider!$C$86/24),$G273)-MAX(([1]Arbejdstider!$C$86/24),$F273))*24)-IF(OR($AR273=0,$AS273=0),0,($AS273&lt;=$AR273)*(1-([1]Arbejdstider!$C$86/24)+([1]Arbejdstider!$D$86/24))*24+(MIN(([1]Arbejdstider!$D$86/24),$AS273)-MIN(([1]Arbejdstider!$D$86/24),$AR273)+MAX(([1]Arbejdstider!$C$86/24),$AS273)-MAX(([1]Arbejdstider!$C$86/24),$AR273))*24)+IF(OR($H273=0,$I273=0),0,($I273&lt;=$H273)*(1-([1]Arbejdstider!$C$86/24)+([1]Arbejdstider!$D$86/24))*24+(MIN(([1]Arbejdstider!$D$86/24),$I273)-MIN(([1]Arbejdstider!$D$86/24),$H273)+MAX(([1]Arbejdstider!$C$86/24),$G273)-MAX(([1]Arbejdstider!$C$86/24),$H273))*24)),0.5),"")</f>
        <v>0</v>
      </c>
      <c r="BA273" s="122">
        <f t="shared" si="70"/>
        <v>0</v>
      </c>
      <c r="BB273" s="122">
        <f t="shared" si="71"/>
        <v>0</v>
      </c>
      <c r="BC273" s="122">
        <f t="shared" si="72"/>
        <v>0</v>
      </c>
      <c r="BD273" s="123"/>
      <c r="BE273" s="124"/>
      <c r="BF273" s="122">
        <f t="shared" si="69"/>
        <v>0</v>
      </c>
      <c r="BG273" s="122">
        <f t="shared" si="79"/>
        <v>0</v>
      </c>
      <c r="BH273" s="122">
        <f t="shared" si="73"/>
        <v>0</v>
      </c>
      <c r="BI273" s="121">
        <f t="shared" si="74"/>
        <v>0</v>
      </c>
      <c r="BJ273" s="122">
        <f t="shared" si="75"/>
        <v>0</v>
      </c>
      <c r="BK273" s="122">
        <f t="shared" si="67"/>
        <v>0</v>
      </c>
      <c r="BL273" s="121">
        <f t="shared" si="80"/>
        <v>0</v>
      </c>
      <c r="BM273" s="121">
        <f t="shared" si="76"/>
        <v>0</v>
      </c>
      <c r="BN273" s="121"/>
      <c r="BO273" s="136"/>
      <c r="BP273" s="137">
        <f>IF(OR(F273=0,G273=0),0,IF(AND(WEEKDAY(C273,2)=5,G273&lt;F273,G273&gt;(6/24)),(G273-MAX(F273,(6/24))+(F273&gt;G273))*24-7,IF(WEEKDAY(C273,2)=6,(G273-MAX(F273,(6/24))+(F273&gt;G273))*24,IF(WEEKDAY(C273,2)=7,IF(F273&gt;G273,([1]Arbejdstider!H$87-F273)*24,IF(F273&lt;G273,(G273-F273)*24)),0))))</f>
        <v>0</v>
      </c>
      <c r="BQ273" s="126">
        <f>IF(OR(H273=0,I273=0),0,IF(AND(WEEKDAY(C273,2)=5,I273&lt;H273,I273&gt;(6/24)),(I273-MAX(H273,(6/24))+(H273&gt;I273))*24-7,IF(WEEKDAY(C273,2)=6,(I273-MAX(H273,(6/24))+(H273&gt;I273))*24,IF(WEEKDAY(C273,2)=7,IF(H273&gt;I273,([1]Arbejdstider!H$87-H273)*24,IF(H273&lt;I273,(I273-H273)*24)),""))))</f>
        <v>0</v>
      </c>
      <c r="BR273" s="137"/>
      <c r="BS273" s="137"/>
      <c r="BT273" s="138"/>
      <c r="BU273" s="128">
        <f t="shared" si="77"/>
        <v>35</v>
      </c>
      <c r="BV273" s="129" t="str">
        <f t="shared" si="78"/>
        <v>Tirsdag</v>
      </c>
      <c r="CF273" s="140"/>
      <c r="CG273" s="140"/>
      <c r="CP273" s="141"/>
    </row>
    <row r="274" spans="2:94" s="139" customFormat="1" x14ac:dyDescent="0.2">
      <c r="B274" s="133"/>
      <c r="C274" s="134">
        <f t="shared" si="81"/>
        <v>43705</v>
      </c>
      <c r="D274" s="134" t="str">
        <f t="shared" si="82"/>
        <v>Onsdag</v>
      </c>
      <c r="E274" s="135" t="s">
        <v>71</v>
      </c>
      <c r="F274" s="109">
        <f>IF(OR(E274=""),"",VLOOKUP(E274,[1]Arbejdstider!$B$4:$AE$78,2,))</f>
        <v>0.47916666666666669</v>
      </c>
      <c r="G274" s="109">
        <f>IF(OR(E274=""),"",VLOOKUP(E274,[1]Arbejdstider!$B$4:$AE$78,3,))</f>
        <v>0.8125</v>
      </c>
      <c r="H274" s="109">
        <f>IF(OR(E274=""),"",VLOOKUP(E274,[1]Arbejdstider!$B$4:$AE$78,4,))</f>
        <v>0</v>
      </c>
      <c r="I274" s="109">
        <f>IF(OR(E274=""),"",VLOOKUP(E274,[1]Arbejdstider!$B$4:$AE$78,5,))</f>
        <v>0</v>
      </c>
      <c r="J274" s="110">
        <f>IF(OR(E274=""),"",VLOOKUP(E274,[1]Arbejdstider!$B$4:$AE$78,6,))</f>
        <v>0</v>
      </c>
      <c r="K274" s="110">
        <f>IF(OR(E274=""),"",VLOOKUP(E274,[1]Arbejdstider!$B$4:$AE$78,7,))</f>
        <v>0</v>
      </c>
      <c r="L274" s="111">
        <f>IF(OR(E274=""),"",VLOOKUP(E274,[1]Arbejdstider!$B$3:$AE$78,10,))</f>
        <v>0</v>
      </c>
      <c r="M274" s="111">
        <f>IF(OR(E274=""),"",VLOOKUP(E274,[1]Arbejdstider!$B$4:$AE$78,11,))</f>
        <v>0</v>
      </c>
      <c r="N274" s="109">
        <f>IF(OR(E274=""),"",VLOOKUP(E274,[1]Arbejdstider!$B$4:$AE$78,14,))</f>
        <v>0</v>
      </c>
      <c r="O274" s="109">
        <f>IF(OR(E274=""),"",VLOOKUP(E274,[1]Arbejdstider!$B$4:$AE$78,15,))</f>
        <v>0</v>
      </c>
      <c r="P274" s="109">
        <f>IF(OR(E274=""),"",VLOOKUP(E274,[1]Arbejdstider!$B$4:$AE$78,12,))</f>
        <v>0</v>
      </c>
      <c r="Q274" s="109">
        <f>IF(OR(E274=""),"",VLOOKUP(E274,[1]Arbejdstider!$B$4:$AE$78,13,))</f>
        <v>0</v>
      </c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>
        <f>IF(OR(E274=""),"",VLOOKUP(E274,[1]Arbejdstider!$B$4:$AE$78,16,))</f>
        <v>0</v>
      </c>
      <c r="AC274" s="112">
        <f>IF(OR(E274=""),"",VLOOKUP(E274,[1]Arbejdstider!$B$4:$AE$78,17,))</f>
        <v>0</v>
      </c>
      <c r="AD274" s="112">
        <f>IF(OR(E274=""),"",VLOOKUP(E274,[1]Arbejdstider!$B$4:$AE$78,18,))</f>
        <v>0</v>
      </c>
      <c r="AE274" s="112">
        <f>IF(OR(E274=""),"",VLOOKUP(E274,[1]Arbejdstider!$B$4:$AE$78,19,))</f>
        <v>0</v>
      </c>
      <c r="AF274" s="113">
        <f>IF(OR(E274=""),"",VLOOKUP(E274,[1]Arbejdstider!$B$4:$AE$78,20,))</f>
        <v>1</v>
      </c>
      <c r="AG274" s="109">
        <f>IF(OR(E274=""),"",VLOOKUP(E274,[1]Arbejdstider!$B$4:$AE$78,21,))</f>
        <v>0.47916666666666669</v>
      </c>
      <c r="AH274" s="109">
        <f>IF(OR(E274=""),"",VLOOKUP(E274,[1]Arbejdstider!$B$4:$AE$78,22,))</f>
        <v>0.8125</v>
      </c>
      <c r="AI274" s="109">
        <f>IF(OR(E274=""),"",VLOOKUP(E274,[1]Arbejdstider!$B$4:$AE$78,23,))</f>
        <v>1</v>
      </c>
      <c r="AJ274" s="114">
        <f>IF(OR(E274=""),"",VLOOKUP(E274,[1]Arbejdstider!$B$4:$AE$78,20,))</f>
        <v>1</v>
      </c>
      <c r="AK274" s="110">
        <f>IF(OR(E274=""),"",VLOOKUP(E274,[1]Arbejdstider!$B$4:$AE$78,21,))</f>
        <v>0.47916666666666669</v>
      </c>
      <c r="AL274" s="115"/>
      <c r="AM274" s="115"/>
      <c r="AN274" s="115"/>
      <c r="AO274" s="115"/>
      <c r="AP274" s="115"/>
      <c r="AQ274" s="115"/>
      <c r="AR274" s="116"/>
      <c r="AS274" s="117"/>
      <c r="AT274" s="118">
        <f>IF(OR(E274=""),"",VLOOKUP(E274,[1]Arbejdstider!$B$4:$AE$78,24,))</f>
        <v>0.47916666666666674</v>
      </c>
      <c r="AU274" s="113">
        <f>IF(OR(E274=""),"",VLOOKUP(E274,[1]Arbejdstider!$B$4:$AE$78,22,))</f>
        <v>0.8125</v>
      </c>
      <c r="AV274" s="113">
        <f>IF(OR(E274=""),"",VLOOKUP(E274,[1]Arbejdstider!$B$4:$AE$78,23,))</f>
        <v>1</v>
      </c>
      <c r="AW274" s="119">
        <f t="shared" si="68"/>
        <v>0.33333333333333331</v>
      </c>
      <c r="AX274" s="120">
        <f>IF(OR($F274="",$G274=""),0,((IF($G274-MAX($F274,([1]Arbejdstider!$C$84/24))+($G274&lt;$F274)&lt;0,0,$G274-MAX($F274,([1]Arbejdstider!$C$84/24))+($G274&lt;$F274)))*24)-((IF(($G274-MAX($F274,([1]Arbejdstider!$D$84/24))+($G274&lt;$F274))&lt;0,0,($G274-MAX($F274,([1]Arbejdstider!$D$84/24))+($G274&lt;$F274)))))*24)</f>
        <v>6.5</v>
      </c>
      <c r="AY274" s="122">
        <f>IF(OR($F274="",$G274=""),0,((IF($G274-MAX($F274,([1]Arbejdstider!$C$85/24))+($G274&lt;$F274)&lt;0,0,$G274-MAX($F274,([1]Arbejdstider!$C$85/24))+($G274&lt;$F274)))*24)-((IF(($G274-MAX($F274,([1]Arbejdstider!$D$85/24))+($G274&lt;$F274))&lt;0,0,($G274-MAX($F274,([1]Arbejdstider!$D$85/24))+($G274&lt;$F274)))))*24)-IF(OR($AR274="",$AS274=""),0,((IF($AS274-MAX($AR274,([1]Arbejdstider!$C$85/24))+($AS274&lt;$AR274)&lt;0,0,$AS274-MAX($AR274,([1]Arbejdstider!$C$85/24))+($AS274&lt;$AR274)))*24)-((IF(($AS274-MAX($AR274,([1]Arbejdstider!$D$85/24))+($AS274&lt;$AR274))&lt;0,0,($AS274-MAX($AR274,([1]Arbejdstider!$D$85/24))+($AS274&lt;$AR274)))))*24)</f>
        <v>1.5</v>
      </c>
      <c r="AZ274" s="122">
        <f>IFERROR(CEILING(IF(E274="","",IF(OR($F274=0,$G274=0),0,($G274&lt;=$F274)*(1-([1]Arbejdstider!$C$86/24)+([1]Arbejdstider!$D$86/24))*24+(MIN(([1]Arbejdstider!$D$86/24),$G274)-MIN(([1]Arbejdstider!$D$86/24),$F274)+MAX(([1]Arbejdstider!$C$86/24),$G274)-MAX(([1]Arbejdstider!$C$86/24),$F274))*24)-IF(OR($AR274=0,$AS274=0),0,($AS274&lt;=$AR274)*(1-([1]Arbejdstider!$C$86/24)+([1]Arbejdstider!$D$86/24))*24+(MIN(([1]Arbejdstider!$D$86/24),$AS274)-MIN(([1]Arbejdstider!$D$86/24),$AR274)+MAX(([1]Arbejdstider!$C$86/24),$AS274)-MAX(([1]Arbejdstider!$C$86/24),$AR274))*24)+IF(OR($H274=0,$I274=0),0,($I274&lt;=$H274)*(1-([1]Arbejdstider!$C$86/24)+([1]Arbejdstider!$D$86/24))*24+(MIN(([1]Arbejdstider!$D$86/24),$I274)-MIN(([1]Arbejdstider!$D$86/24),$H274)+MAX(([1]Arbejdstider!$C$86/24),$G274)-MAX(([1]Arbejdstider!$C$86/24),$H274))*24)),0.5),"")</f>
        <v>0</v>
      </c>
      <c r="BA274" s="122">
        <f t="shared" si="70"/>
        <v>0</v>
      </c>
      <c r="BB274" s="122">
        <f t="shared" si="71"/>
        <v>0</v>
      </c>
      <c r="BC274" s="122">
        <f t="shared" si="72"/>
        <v>0</v>
      </c>
      <c r="BD274" s="123"/>
      <c r="BE274" s="124"/>
      <c r="BF274" s="122">
        <f t="shared" si="69"/>
        <v>0</v>
      </c>
      <c r="BG274" s="122">
        <f t="shared" si="79"/>
        <v>0</v>
      </c>
      <c r="BH274" s="122">
        <f t="shared" si="73"/>
        <v>0</v>
      </c>
      <c r="BI274" s="121">
        <f t="shared" si="74"/>
        <v>0</v>
      </c>
      <c r="BJ274" s="122">
        <f t="shared" si="75"/>
        <v>0</v>
      </c>
      <c r="BK274" s="122">
        <f t="shared" si="67"/>
        <v>0</v>
      </c>
      <c r="BL274" s="121">
        <f t="shared" si="80"/>
        <v>0</v>
      </c>
      <c r="BM274" s="121">
        <f t="shared" si="76"/>
        <v>0</v>
      </c>
      <c r="BN274" s="121"/>
      <c r="BO274" s="136"/>
      <c r="BP274" s="137">
        <f>IF(OR(F274=0,G274=0),0,IF(AND(WEEKDAY(C274,2)=5,G274&lt;F274,G274&gt;(6/24)),(G274-MAX(F274,(6/24))+(F274&gt;G274))*24-7,IF(WEEKDAY(C274,2)=6,(G274-MAX(F274,(6/24))+(F274&gt;G274))*24,IF(WEEKDAY(C274,2)=7,IF(F274&gt;G274,([1]Arbejdstider!H$87-F274)*24,IF(F274&lt;G274,(G274-F274)*24)),0))))</f>
        <v>0</v>
      </c>
      <c r="BQ274" s="126">
        <f>IF(OR(H274=0,I274=0),0,IF(AND(WEEKDAY(C274,2)=5,I274&lt;H274,I274&gt;(6/24)),(I274-MAX(H274,(6/24))+(H274&gt;I274))*24-7,IF(WEEKDAY(C274,2)=6,(I274-MAX(H274,(6/24))+(H274&gt;I274))*24,IF(WEEKDAY(C274,2)=7,IF(H274&gt;I274,([1]Arbejdstider!H$87-H274)*24,IF(H274&lt;I274,(I274-H274)*24)),""))))</f>
        <v>0</v>
      </c>
      <c r="BR274" s="137"/>
      <c r="BS274" s="137"/>
      <c r="BT274" s="138"/>
      <c r="BU274" s="128">
        <f t="shared" si="77"/>
        <v>0</v>
      </c>
      <c r="BV274" s="129" t="str">
        <f t="shared" si="78"/>
        <v>Onsdag</v>
      </c>
      <c r="CF274" s="140"/>
      <c r="CG274" s="140"/>
      <c r="CP274" s="141"/>
    </row>
    <row r="275" spans="2:94" s="139" customFormat="1" x14ac:dyDescent="0.2">
      <c r="B275" s="133"/>
      <c r="C275" s="134">
        <f t="shared" si="81"/>
        <v>43706</v>
      </c>
      <c r="D275" s="134" t="str">
        <f t="shared" si="82"/>
        <v>Torsdag</v>
      </c>
      <c r="E275" s="135" t="s">
        <v>71</v>
      </c>
      <c r="F275" s="109">
        <f>IF(OR(E275=""),"",VLOOKUP(E275,[1]Arbejdstider!$B$4:$AE$78,2,))</f>
        <v>0.47916666666666669</v>
      </c>
      <c r="G275" s="109">
        <f>IF(OR(E275=""),"",VLOOKUP(E275,[1]Arbejdstider!$B$4:$AE$78,3,))</f>
        <v>0.8125</v>
      </c>
      <c r="H275" s="109">
        <f>IF(OR(E275=""),"",VLOOKUP(E275,[1]Arbejdstider!$B$4:$AE$78,4,))</f>
        <v>0</v>
      </c>
      <c r="I275" s="109">
        <f>IF(OR(E275=""),"",VLOOKUP(E275,[1]Arbejdstider!$B$4:$AE$78,5,))</f>
        <v>0</v>
      </c>
      <c r="J275" s="110">
        <f>IF(OR(E275=""),"",VLOOKUP(E275,[1]Arbejdstider!$B$4:$AE$78,6,))</f>
        <v>0</v>
      </c>
      <c r="K275" s="110">
        <f>IF(OR(E275=""),"",VLOOKUP(E275,[1]Arbejdstider!$B$4:$AE$78,7,))</f>
        <v>0</v>
      </c>
      <c r="L275" s="111">
        <f>IF(OR(E275=""),"",VLOOKUP(E275,[1]Arbejdstider!$B$3:$AE$78,10,))</f>
        <v>0</v>
      </c>
      <c r="M275" s="111">
        <f>IF(OR(E275=""),"",VLOOKUP(E275,[1]Arbejdstider!$B$4:$AE$78,11,))</f>
        <v>0</v>
      </c>
      <c r="N275" s="109">
        <f>IF(OR(E275=""),"",VLOOKUP(E275,[1]Arbejdstider!$B$4:$AE$78,14,))</f>
        <v>0</v>
      </c>
      <c r="O275" s="109">
        <f>IF(OR(E275=""),"",VLOOKUP(E275,[1]Arbejdstider!$B$4:$AE$78,15,))</f>
        <v>0</v>
      </c>
      <c r="P275" s="109">
        <f>IF(OR(E275=""),"",VLOOKUP(E275,[1]Arbejdstider!$B$4:$AE$78,12,))</f>
        <v>0</v>
      </c>
      <c r="Q275" s="109">
        <f>IF(OR(E275=""),"",VLOOKUP(E275,[1]Arbejdstider!$B$4:$AE$78,13,))</f>
        <v>0</v>
      </c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>
        <f>IF(OR(E275=""),"",VLOOKUP(E275,[1]Arbejdstider!$B$4:$AE$78,16,))</f>
        <v>0</v>
      </c>
      <c r="AC275" s="112">
        <f>IF(OR(E275=""),"",VLOOKUP(E275,[1]Arbejdstider!$B$4:$AE$78,17,))</f>
        <v>0</v>
      </c>
      <c r="AD275" s="112">
        <f>IF(OR(E275=""),"",VLOOKUP(E275,[1]Arbejdstider!$B$4:$AE$78,18,))</f>
        <v>0</v>
      </c>
      <c r="AE275" s="112">
        <f>IF(OR(E275=""),"",VLOOKUP(E275,[1]Arbejdstider!$B$4:$AE$78,19,))</f>
        <v>0</v>
      </c>
      <c r="AF275" s="113">
        <f>IF(OR(E275=""),"",VLOOKUP(E275,[1]Arbejdstider!$B$4:$AE$78,20,))</f>
        <v>1</v>
      </c>
      <c r="AG275" s="109">
        <f>IF(OR(E275=""),"",VLOOKUP(E275,[1]Arbejdstider!$B$4:$AE$78,21,))</f>
        <v>0.47916666666666669</v>
      </c>
      <c r="AH275" s="109">
        <f>IF(OR(E275=""),"",VLOOKUP(E275,[1]Arbejdstider!$B$4:$AE$78,22,))</f>
        <v>0.8125</v>
      </c>
      <c r="AI275" s="109">
        <f>IF(OR(E275=""),"",VLOOKUP(E275,[1]Arbejdstider!$B$4:$AE$78,23,))</f>
        <v>1</v>
      </c>
      <c r="AJ275" s="114">
        <f>IF(OR(E275=""),"",VLOOKUP(E275,[1]Arbejdstider!$B$4:$AE$78,20,))</f>
        <v>1</v>
      </c>
      <c r="AK275" s="110">
        <f>IF(OR(E275=""),"",VLOOKUP(E275,[1]Arbejdstider!$B$4:$AE$78,21,))</f>
        <v>0.47916666666666669</v>
      </c>
      <c r="AL275" s="115"/>
      <c r="AM275" s="115"/>
      <c r="AN275" s="115"/>
      <c r="AO275" s="115"/>
      <c r="AP275" s="115"/>
      <c r="AQ275" s="115"/>
      <c r="AR275" s="116"/>
      <c r="AS275" s="117"/>
      <c r="AT275" s="118">
        <f>IF(OR(E275=""),"",VLOOKUP(E275,[1]Arbejdstider!$B$4:$AE$78,24,))</f>
        <v>0.47916666666666674</v>
      </c>
      <c r="AU275" s="113">
        <f>IF(OR(E275=""),"",VLOOKUP(E275,[1]Arbejdstider!$B$4:$AE$78,22,))</f>
        <v>0.8125</v>
      </c>
      <c r="AV275" s="113">
        <f>IF(OR(E275=""),"",VLOOKUP(E275,[1]Arbejdstider!$B$4:$AE$78,23,))</f>
        <v>1</v>
      </c>
      <c r="AW275" s="119">
        <f t="shared" si="68"/>
        <v>0.33333333333333331</v>
      </c>
      <c r="AX275" s="120">
        <f>IF(OR($F275="",$G275=""),0,((IF($G275-MAX($F275,([1]Arbejdstider!$C$84/24))+($G275&lt;$F275)&lt;0,0,$G275-MAX($F275,([1]Arbejdstider!$C$84/24))+($G275&lt;$F275)))*24)-((IF(($G275-MAX($F275,([1]Arbejdstider!$D$84/24))+($G275&lt;$F275))&lt;0,0,($G275-MAX($F275,([1]Arbejdstider!$D$84/24))+($G275&lt;$F275)))))*24)</f>
        <v>6.5</v>
      </c>
      <c r="AY275" s="122">
        <f>IF(OR($F275="",$G275=""),0,((IF($G275-MAX($F275,([1]Arbejdstider!$C$85/24))+($G275&lt;$F275)&lt;0,0,$G275-MAX($F275,([1]Arbejdstider!$C$85/24))+($G275&lt;$F275)))*24)-((IF(($G275-MAX($F275,([1]Arbejdstider!$D$85/24))+($G275&lt;$F275))&lt;0,0,($G275-MAX($F275,([1]Arbejdstider!$D$85/24))+($G275&lt;$F275)))))*24)-IF(OR($AR275="",$AS275=""),0,((IF($AS275-MAX($AR275,([1]Arbejdstider!$C$85/24))+($AS275&lt;$AR275)&lt;0,0,$AS275-MAX($AR275,([1]Arbejdstider!$C$85/24))+($AS275&lt;$AR275)))*24)-((IF(($AS275-MAX($AR275,([1]Arbejdstider!$D$85/24))+($AS275&lt;$AR275))&lt;0,0,($AS275-MAX($AR275,([1]Arbejdstider!$D$85/24))+($AS275&lt;$AR275)))))*24)</f>
        <v>1.5</v>
      </c>
      <c r="AZ275" s="122">
        <f>IFERROR(CEILING(IF(E275="","",IF(OR($F275=0,$G275=0),0,($G275&lt;=$F275)*(1-([1]Arbejdstider!$C$86/24)+([1]Arbejdstider!$D$86/24))*24+(MIN(([1]Arbejdstider!$D$86/24),$G275)-MIN(([1]Arbejdstider!$D$86/24),$F275)+MAX(([1]Arbejdstider!$C$86/24),$G275)-MAX(([1]Arbejdstider!$C$86/24),$F275))*24)-IF(OR($AR275=0,$AS275=0),0,($AS275&lt;=$AR275)*(1-([1]Arbejdstider!$C$86/24)+([1]Arbejdstider!$D$86/24))*24+(MIN(([1]Arbejdstider!$D$86/24),$AS275)-MIN(([1]Arbejdstider!$D$86/24),$AR275)+MAX(([1]Arbejdstider!$C$86/24),$AS275)-MAX(([1]Arbejdstider!$C$86/24),$AR275))*24)+IF(OR($H275=0,$I275=0),0,($I275&lt;=$H275)*(1-([1]Arbejdstider!$C$86/24)+([1]Arbejdstider!$D$86/24))*24+(MIN(([1]Arbejdstider!$D$86/24),$I275)-MIN(([1]Arbejdstider!$D$86/24),$H275)+MAX(([1]Arbejdstider!$C$86/24),$G275)-MAX(([1]Arbejdstider!$C$86/24),$H275))*24)),0.5),"")</f>
        <v>0</v>
      </c>
      <c r="BA275" s="122">
        <f t="shared" si="70"/>
        <v>0</v>
      </c>
      <c r="BB275" s="122">
        <f t="shared" si="71"/>
        <v>0</v>
      </c>
      <c r="BC275" s="122">
        <f t="shared" si="72"/>
        <v>0</v>
      </c>
      <c r="BD275" s="123"/>
      <c r="BE275" s="124"/>
      <c r="BF275" s="122">
        <f t="shared" si="69"/>
        <v>0</v>
      </c>
      <c r="BG275" s="122">
        <f t="shared" si="79"/>
        <v>0</v>
      </c>
      <c r="BH275" s="122">
        <f t="shared" si="73"/>
        <v>0</v>
      </c>
      <c r="BI275" s="121">
        <f t="shared" si="74"/>
        <v>0</v>
      </c>
      <c r="BJ275" s="122">
        <f t="shared" si="75"/>
        <v>0</v>
      </c>
      <c r="BK275" s="122">
        <f t="shared" si="67"/>
        <v>0</v>
      </c>
      <c r="BL275" s="121">
        <f t="shared" si="80"/>
        <v>0</v>
      </c>
      <c r="BM275" s="121">
        <f t="shared" si="76"/>
        <v>0</v>
      </c>
      <c r="BN275" s="121"/>
      <c r="BO275" s="136"/>
      <c r="BP275" s="137">
        <f>IF(OR(F275=0,G275=0),0,IF(AND(WEEKDAY(C275,2)=5,G275&lt;F275,G275&gt;(6/24)),(G275-MAX(F275,(6/24))+(F275&gt;G275))*24-7,IF(WEEKDAY(C275,2)=6,(G275-MAX(F275,(6/24))+(F275&gt;G275))*24,IF(WEEKDAY(C275,2)=7,IF(F275&gt;G275,([1]Arbejdstider!H$87-F275)*24,IF(F275&lt;G275,(G275-F275)*24)),0))))</f>
        <v>0</v>
      </c>
      <c r="BQ275" s="126">
        <f>IF(OR(H275=0,I275=0),0,IF(AND(WEEKDAY(C275,2)=5,I275&lt;H275,I275&gt;(6/24)),(I275-MAX(H275,(6/24))+(H275&gt;I275))*24-7,IF(WEEKDAY(C275,2)=6,(I275-MAX(H275,(6/24))+(H275&gt;I275))*24,IF(WEEKDAY(C275,2)=7,IF(H275&gt;I275,([1]Arbejdstider!H$87-H275)*24,IF(H275&lt;I275,(I275-H275)*24)),""))))</f>
        <v>0</v>
      </c>
      <c r="BR275" s="137"/>
      <c r="BS275" s="137"/>
      <c r="BT275" s="138"/>
      <c r="BU275" s="128">
        <f t="shared" si="77"/>
        <v>0</v>
      </c>
      <c r="BV275" s="129" t="str">
        <f t="shared" si="78"/>
        <v>Torsdag</v>
      </c>
      <c r="CF275" s="140"/>
      <c r="CG275" s="140"/>
      <c r="CP275" s="141"/>
    </row>
    <row r="276" spans="2:94" s="139" customFormat="1" x14ac:dyDescent="0.2">
      <c r="B276" s="133"/>
      <c r="C276" s="134">
        <f t="shared" si="81"/>
        <v>43707</v>
      </c>
      <c r="D276" s="134" t="str">
        <f t="shared" si="82"/>
        <v>Fredag</v>
      </c>
      <c r="E276" s="135" t="s">
        <v>72</v>
      </c>
      <c r="F276" s="109">
        <f>IF(OR(E276=""),"",VLOOKUP(E276,[1]Arbejdstider!$B$4:$AE$78,2,))</f>
        <v>0</v>
      </c>
      <c r="G276" s="109">
        <f>IF(OR(E276=""),"",VLOOKUP(E276,[1]Arbejdstider!$B$4:$AE$78,3,))</f>
        <v>0</v>
      </c>
      <c r="H276" s="109">
        <f>IF(OR(E276=""),"",VLOOKUP(E276,[1]Arbejdstider!$B$4:$AE$78,4,))</f>
        <v>0</v>
      </c>
      <c r="I276" s="109">
        <f>IF(OR(E276=""),"",VLOOKUP(E276,[1]Arbejdstider!$B$4:$AE$78,5,))</f>
        <v>0</v>
      </c>
      <c r="J276" s="110">
        <f>IF(OR(E276=""),"",VLOOKUP(E276,[1]Arbejdstider!$B$4:$AE$78,6,))</f>
        <v>0</v>
      </c>
      <c r="K276" s="110">
        <f>IF(OR(E276=""),"",VLOOKUP(E276,[1]Arbejdstider!$B$4:$AE$78,7,))</f>
        <v>0</v>
      </c>
      <c r="L276" s="111">
        <f>IF(OR(E276=""),"",VLOOKUP(E276,[1]Arbejdstider!$B$3:$AE$78,10,))</f>
        <v>0</v>
      </c>
      <c r="M276" s="111">
        <f>IF(OR(E276=""),"",VLOOKUP(E276,[1]Arbejdstider!$B$4:$AE$78,11,))</f>
        <v>0</v>
      </c>
      <c r="N276" s="109">
        <f>IF(OR(E276=""),"",VLOOKUP(E276,[1]Arbejdstider!$B$4:$AE$78,14,))</f>
        <v>0</v>
      </c>
      <c r="O276" s="109">
        <f>IF(OR(E276=""),"",VLOOKUP(E276,[1]Arbejdstider!$B$4:$AE$78,15,))</f>
        <v>0</v>
      </c>
      <c r="P276" s="109">
        <f>IF(OR(E276=""),"",VLOOKUP(E276,[1]Arbejdstider!$B$4:$AE$78,12,))</f>
        <v>0</v>
      </c>
      <c r="Q276" s="109">
        <f>IF(OR(E276=""),"",VLOOKUP(E276,[1]Arbejdstider!$B$4:$AE$78,13,))</f>
        <v>0</v>
      </c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>
        <f>IF(OR(E276=""),"",VLOOKUP(E276,[1]Arbejdstider!$B$4:$AE$78,16,))</f>
        <v>0</v>
      </c>
      <c r="AC276" s="112">
        <f>IF(OR(E276=""),"",VLOOKUP(E276,[1]Arbejdstider!$B$4:$AE$78,17,))</f>
        <v>0</v>
      </c>
      <c r="AD276" s="112">
        <f>IF(OR(E276=""),"",VLOOKUP(E276,[1]Arbejdstider!$B$4:$AE$78,18,))</f>
        <v>0</v>
      </c>
      <c r="AE276" s="112">
        <f>IF(OR(E276=""),"",VLOOKUP(E276,[1]Arbejdstider!$B$4:$AE$78,19,))</f>
        <v>0</v>
      </c>
      <c r="AF276" s="113">
        <f>IF(OR(E276=""),"",VLOOKUP(E276,[1]Arbejdstider!$B$4:$AE$78,20,))</f>
        <v>1</v>
      </c>
      <c r="AG276" s="109">
        <f>IF(OR(E276=""),"",VLOOKUP(E276,[1]Arbejdstider!$B$4:$AE$78,21,))</f>
        <v>1</v>
      </c>
      <c r="AH276" s="109">
        <f>IF(OR(E276=""),"",VLOOKUP(E276,[1]Arbejdstider!$B$4:$AE$78,22,))</f>
        <v>0</v>
      </c>
      <c r="AI276" s="109">
        <f>IF(OR(E276=""),"",VLOOKUP(E276,[1]Arbejdstider!$B$4:$AE$78,23,))</f>
        <v>0</v>
      </c>
      <c r="AJ276" s="114">
        <f>IF(OR(E276=""),"",VLOOKUP(E276,[1]Arbejdstider!$B$4:$AE$78,20,))</f>
        <v>1</v>
      </c>
      <c r="AK276" s="110">
        <f>IF(OR(E276=""),"",VLOOKUP(E276,[1]Arbejdstider!$B$4:$AE$78,21,))</f>
        <v>1</v>
      </c>
      <c r="AL276" s="115"/>
      <c r="AM276" s="115"/>
      <c r="AN276" s="115"/>
      <c r="AO276" s="115"/>
      <c r="AP276" s="115"/>
      <c r="AQ276" s="115"/>
      <c r="AR276" s="116"/>
      <c r="AS276" s="117"/>
      <c r="AT276" s="118">
        <f>IF(OR(E276=""),"",VLOOKUP(E276,[1]Arbejdstider!$B$4:$AE$78,24,))</f>
        <v>0</v>
      </c>
      <c r="AU276" s="113">
        <f>IF(OR(E276=""),"",VLOOKUP(E276,[1]Arbejdstider!$B$4:$AE$78,22,))</f>
        <v>0</v>
      </c>
      <c r="AV276" s="113">
        <f>IF(OR(E276=""),"",VLOOKUP(E276,[1]Arbejdstider!$B$4:$AE$78,23,))</f>
        <v>0</v>
      </c>
      <c r="AW276" s="119">
        <f t="shared" si="68"/>
        <v>0</v>
      </c>
      <c r="AX276" s="120">
        <f>IF(OR($F276="",$G276=""),0,((IF($G276-MAX($F276,([1]Arbejdstider!$C$84/24))+($G276&lt;$F276)&lt;0,0,$G276-MAX($F276,([1]Arbejdstider!$C$84/24))+($G276&lt;$F276)))*24)-((IF(($G276-MAX($F276,([1]Arbejdstider!$D$84/24))+($G276&lt;$F276))&lt;0,0,($G276-MAX($F276,([1]Arbejdstider!$D$84/24))+($G276&lt;$F276)))))*24)</f>
        <v>0</v>
      </c>
      <c r="AY276" s="122">
        <f>IF(OR($F276="",$G276=""),0,((IF($G276-MAX($F276,([1]Arbejdstider!$C$85/24))+($G276&lt;$F276)&lt;0,0,$G276-MAX($F276,([1]Arbejdstider!$C$85/24))+($G276&lt;$F276)))*24)-((IF(($G276-MAX($F276,([1]Arbejdstider!$D$85/24))+($G276&lt;$F276))&lt;0,0,($G276-MAX($F276,([1]Arbejdstider!$D$85/24))+($G276&lt;$F276)))))*24)-IF(OR($AR276="",$AS276=""),0,((IF($AS276-MAX($AR276,([1]Arbejdstider!$C$85/24))+($AS276&lt;$AR276)&lt;0,0,$AS276-MAX($AR276,([1]Arbejdstider!$C$85/24))+($AS276&lt;$AR276)))*24)-((IF(($AS276-MAX($AR276,([1]Arbejdstider!$D$85/24))+($AS276&lt;$AR276))&lt;0,0,($AS276-MAX($AR276,([1]Arbejdstider!$D$85/24))+($AS276&lt;$AR276)))))*24)</f>
        <v>0</v>
      </c>
      <c r="AZ276" s="122">
        <f>IFERROR(CEILING(IF(E276="","",IF(OR($F276=0,$G276=0),0,($G276&lt;=$F276)*(1-([1]Arbejdstider!$C$86/24)+([1]Arbejdstider!$D$86/24))*24+(MIN(([1]Arbejdstider!$D$86/24),$G276)-MIN(([1]Arbejdstider!$D$86/24),$F276)+MAX(([1]Arbejdstider!$C$86/24),$G276)-MAX(([1]Arbejdstider!$C$86/24),$F276))*24)-IF(OR($AR276=0,$AS276=0),0,($AS276&lt;=$AR276)*(1-([1]Arbejdstider!$C$86/24)+([1]Arbejdstider!$D$86/24))*24+(MIN(([1]Arbejdstider!$D$86/24),$AS276)-MIN(([1]Arbejdstider!$D$86/24),$AR276)+MAX(([1]Arbejdstider!$C$86/24),$AS276)-MAX(([1]Arbejdstider!$C$86/24),$AR276))*24)+IF(OR($H276=0,$I276=0),0,($I276&lt;=$H276)*(1-([1]Arbejdstider!$C$86/24)+([1]Arbejdstider!$D$86/24))*24+(MIN(([1]Arbejdstider!$D$86/24),$I276)-MIN(([1]Arbejdstider!$D$86/24),$H276)+MAX(([1]Arbejdstider!$C$86/24),$G276)-MAX(([1]Arbejdstider!$C$86/24),$H276))*24)),0.5),"")</f>
        <v>0</v>
      </c>
      <c r="BA276" s="122">
        <f t="shared" si="70"/>
        <v>0</v>
      </c>
      <c r="BB276" s="122">
        <f t="shared" si="71"/>
        <v>0</v>
      </c>
      <c r="BC276" s="122">
        <f t="shared" si="72"/>
        <v>0</v>
      </c>
      <c r="BD276" s="123"/>
      <c r="BE276" s="124"/>
      <c r="BF276" s="122">
        <f t="shared" si="69"/>
        <v>0</v>
      </c>
      <c r="BG276" s="122">
        <f t="shared" si="79"/>
        <v>0</v>
      </c>
      <c r="BH276" s="122">
        <f t="shared" si="73"/>
        <v>0</v>
      </c>
      <c r="BI276" s="121">
        <f t="shared" si="74"/>
        <v>0</v>
      </c>
      <c r="BJ276" s="122">
        <f t="shared" si="75"/>
        <v>0</v>
      </c>
      <c r="BK276" s="122">
        <f t="shared" si="67"/>
        <v>0</v>
      </c>
      <c r="BL276" s="121">
        <f t="shared" si="80"/>
        <v>0</v>
      </c>
      <c r="BM276" s="121">
        <f t="shared" si="76"/>
        <v>0</v>
      </c>
      <c r="BN276" s="121"/>
      <c r="BO276" s="136"/>
      <c r="BP276" s="137">
        <f>IF(OR(F276=0,G276=0),0,IF(AND(WEEKDAY(C276,2)=5,G276&lt;F276,G276&gt;(6/24)),(G276-MAX(F276,(6/24))+(F276&gt;G276))*24-7,IF(WEEKDAY(C276,2)=6,(G276-MAX(F276,(6/24))+(F276&gt;G276))*24,IF(WEEKDAY(C276,2)=7,IF(F276&gt;G276,([1]Arbejdstider!H$87-F276)*24,IF(F276&lt;G276,(G276-F276)*24)),0))))</f>
        <v>0</v>
      </c>
      <c r="BQ276" s="126">
        <f>IF(OR(H276=0,I276=0),0,IF(AND(WEEKDAY(C276,2)=5,I276&lt;H276,I276&gt;(6/24)),(I276-MAX(H276,(6/24))+(H276&gt;I276))*24-7,IF(WEEKDAY(C276,2)=6,(I276-MAX(H276,(6/24))+(H276&gt;I276))*24,IF(WEEKDAY(C276,2)=7,IF(H276&gt;I276,([1]Arbejdstider!H$87-H276)*24,IF(H276&lt;I276,(I276-H276)*24)),""))))</f>
        <v>0</v>
      </c>
      <c r="BR276" s="137"/>
      <c r="BS276" s="137"/>
      <c r="BT276" s="138"/>
      <c r="BU276" s="128">
        <f t="shared" si="77"/>
        <v>0</v>
      </c>
      <c r="BV276" s="129" t="str">
        <f t="shared" si="78"/>
        <v>Fredag</v>
      </c>
      <c r="CF276" s="140"/>
      <c r="CG276" s="140"/>
      <c r="CP276" s="141"/>
    </row>
    <row r="277" spans="2:94" s="139" customFormat="1" x14ac:dyDescent="0.2">
      <c r="B277" s="133"/>
      <c r="C277" s="134">
        <f t="shared" si="81"/>
        <v>43708</v>
      </c>
      <c r="D277" s="134" t="str">
        <f t="shared" si="82"/>
        <v>Lørdag</v>
      </c>
      <c r="E277" s="135" t="s">
        <v>73</v>
      </c>
      <c r="F277" s="109">
        <f>IF(OR(E277=""),"",VLOOKUP(E277,[1]Arbejdstider!$B$4:$AE$78,2,))</f>
        <v>0.625</v>
      </c>
      <c r="G277" s="109">
        <f>IF(OR(E277=""),"",VLOOKUP(E277,[1]Arbejdstider!$B$4:$AE$78,3,))</f>
        <v>0.96875</v>
      </c>
      <c r="H277" s="109">
        <f>IF(OR(E277=""),"",VLOOKUP(E277,[1]Arbejdstider!$B$4:$AE$78,4,))</f>
        <v>0</v>
      </c>
      <c r="I277" s="109">
        <f>IF(OR(E277=""),"",VLOOKUP(E277,[1]Arbejdstider!$B$4:$AE$78,5,))</f>
        <v>0</v>
      </c>
      <c r="J277" s="110">
        <f>IF(OR(E277=""),"",VLOOKUP(E277,[1]Arbejdstider!$B$4:$AE$78,6,))</f>
        <v>0</v>
      </c>
      <c r="K277" s="110">
        <f>IF(OR(E277=""),"",VLOOKUP(E277,[1]Arbejdstider!$B$4:$AE$78,7,))</f>
        <v>0</v>
      </c>
      <c r="L277" s="111">
        <f>IF(OR(E277=""),"",VLOOKUP(E277,[1]Arbejdstider!$B$3:$AE$78,10,))</f>
        <v>0</v>
      </c>
      <c r="M277" s="111">
        <f>IF(OR(E277=""),"",VLOOKUP(E277,[1]Arbejdstider!$B$4:$AE$78,11,))</f>
        <v>0</v>
      </c>
      <c r="N277" s="109">
        <f>IF(OR(E277=""),"",VLOOKUP(E277,[1]Arbejdstider!$B$4:$AE$78,14,))</f>
        <v>0</v>
      </c>
      <c r="O277" s="109">
        <f>IF(OR(E277=""),"",VLOOKUP(E277,[1]Arbejdstider!$B$4:$AE$78,15,))</f>
        <v>0</v>
      </c>
      <c r="P277" s="109">
        <f>IF(OR(E277=""),"",VLOOKUP(E277,[1]Arbejdstider!$B$4:$AE$78,12,))</f>
        <v>0</v>
      </c>
      <c r="Q277" s="109">
        <f>IF(OR(E277=""),"",VLOOKUP(E277,[1]Arbejdstider!$B$4:$AE$78,13,))</f>
        <v>0</v>
      </c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>
        <f>IF(OR(E277=""),"",VLOOKUP(E277,[1]Arbejdstider!$B$4:$AE$78,16,))</f>
        <v>0</v>
      </c>
      <c r="AC277" s="112">
        <f>IF(OR(E277=""),"",VLOOKUP(E277,[1]Arbejdstider!$B$4:$AE$78,17,))</f>
        <v>0</v>
      </c>
      <c r="AD277" s="112">
        <f>IF(OR(E277=""),"",VLOOKUP(E277,[1]Arbejdstider!$B$4:$AE$78,18,))</f>
        <v>0</v>
      </c>
      <c r="AE277" s="112">
        <f>IF(OR(E277=""),"",VLOOKUP(E277,[1]Arbejdstider!$B$4:$AE$78,19,))</f>
        <v>0</v>
      </c>
      <c r="AF277" s="113">
        <f>IF(OR(E277=""),"",VLOOKUP(E277,[1]Arbejdstider!$B$4:$AE$78,20,))</f>
        <v>1</v>
      </c>
      <c r="AG277" s="109">
        <f>IF(OR(E277=""),"",VLOOKUP(E277,[1]Arbejdstider!$B$4:$AE$78,21,))</f>
        <v>0.625</v>
      </c>
      <c r="AH277" s="109">
        <f>IF(OR(E277=""),"",VLOOKUP(E277,[1]Arbejdstider!$B$4:$AE$78,22,))</f>
        <v>0.96875</v>
      </c>
      <c r="AI277" s="109">
        <f>IF(OR(E277=""),"",VLOOKUP(E277,[1]Arbejdstider!$B$4:$AE$78,23,))</f>
        <v>1</v>
      </c>
      <c r="AJ277" s="114">
        <f>IF(OR(E277=""),"",VLOOKUP(E277,[1]Arbejdstider!$B$4:$AE$78,20,))</f>
        <v>1</v>
      </c>
      <c r="AK277" s="110">
        <f>IF(OR(E277=""),"",VLOOKUP(E277,[1]Arbejdstider!$B$4:$AE$78,21,))</f>
        <v>0.625</v>
      </c>
      <c r="AL277" s="115"/>
      <c r="AM277" s="115"/>
      <c r="AN277" s="115"/>
      <c r="AO277" s="115"/>
      <c r="AP277" s="115"/>
      <c r="AQ277" s="115"/>
      <c r="AR277" s="116"/>
      <c r="AS277" s="117"/>
      <c r="AT277" s="118">
        <f>IF(OR(E277=""),"",VLOOKUP(E277,[1]Arbejdstider!$B$4:$AE$78,24,))</f>
        <v>0.625</v>
      </c>
      <c r="AU277" s="113">
        <f>IF(OR(E277=""),"",VLOOKUP(E277,[1]Arbejdstider!$B$4:$AE$78,22,))</f>
        <v>0.96875</v>
      </c>
      <c r="AV277" s="113">
        <f>IF(OR(E277=""),"",VLOOKUP(E277,[1]Arbejdstider!$B$4:$AE$78,23,))</f>
        <v>1</v>
      </c>
      <c r="AW277" s="119">
        <f t="shared" si="68"/>
        <v>0.34375</v>
      </c>
      <c r="AX277" s="120">
        <f>IF(OR($F277="",$G277=""),0,((IF($G277-MAX($F277,([1]Arbejdstider!$C$84/24))+($G277&lt;$F277)&lt;0,0,$G277-MAX($F277,([1]Arbejdstider!$C$84/24))+($G277&lt;$F277)))*24)-((IF(($G277-MAX($F277,([1]Arbejdstider!$D$84/24))+($G277&lt;$F277))&lt;0,0,($G277-MAX($F277,([1]Arbejdstider!$D$84/24))+($G277&lt;$F277)))))*24)</f>
        <v>3</v>
      </c>
      <c r="AY277" s="122">
        <f>IF(OR($F277="",$G277=""),0,((IF($G277-MAX($F277,([1]Arbejdstider!$C$85/24))+($G277&lt;$F277)&lt;0,0,$G277-MAX($F277,([1]Arbejdstider!$C$85/24))+($G277&lt;$F277)))*24)-((IF(($G277-MAX($F277,([1]Arbejdstider!$D$85/24))+($G277&lt;$F277))&lt;0,0,($G277-MAX($F277,([1]Arbejdstider!$D$85/24))+($G277&lt;$F277)))))*24)-IF(OR($AR277="",$AS277=""),0,((IF($AS277-MAX($AR277,([1]Arbejdstider!$C$85/24))+($AS277&lt;$AR277)&lt;0,0,$AS277-MAX($AR277,([1]Arbejdstider!$C$85/24))+($AS277&lt;$AR277)))*24)-((IF(($AS277-MAX($AR277,([1]Arbejdstider!$D$85/24))+($AS277&lt;$AR277))&lt;0,0,($AS277-MAX($AR277,([1]Arbejdstider!$D$85/24))+($AS277&lt;$AR277)))))*24)</f>
        <v>5.0000000000000009</v>
      </c>
      <c r="AZ277" s="122">
        <f>IFERROR(CEILING(IF(E277="","",IF(OR($F277=0,$G277=0),0,($G277&lt;=$F277)*(1-([1]Arbejdstider!$C$86/24)+([1]Arbejdstider!$D$86/24))*24+(MIN(([1]Arbejdstider!$D$86/24),$G277)-MIN(([1]Arbejdstider!$D$86/24),$F277)+MAX(([1]Arbejdstider!$C$86/24),$G277)-MAX(([1]Arbejdstider!$C$86/24),$F277))*24)-IF(OR($AR277=0,$AS277=0),0,($AS277&lt;=$AR277)*(1-([1]Arbejdstider!$C$86/24)+([1]Arbejdstider!$D$86/24))*24+(MIN(([1]Arbejdstider!$D$86/24),$AS277)-MIN(([1]Arbejdstider!$D$86/24),$AR277)+MAX(([1]Arbejdstider!$C$86/24),$AS277)-MAX(([1]Arbejdstider!$C$86/24),$AR277))*24)+IF(OR($H277=0,$I277=0),0,($I277&lt;=$H277)*(1-([1]Arbejdstider!$C$86/24)+([1]Arbejdstider!$D$86/24))*24+(MIN(([1]Arbejdstider!$D$86/24),$I277)-MIN(([1]Arbejdstider!$D$86/24),$H277)+MAX(([1]Arbejdstider!$C$86/24),$G277)-MAX(([1]Arbejdstider!$C$86/24),$H277))*24)),0.5),"")</f>
        <v>0.5</v>
      </c>
      <c r="BA277" s="122">
        <f t="shared" si="70"/>
        <v>0</v>
      </c>
      <c r="BB277" s="122">
        <f t="shared" si="71"/>
        <v>0</v>
      </c>
      <c r="BC277" s="122">
        <f t="shared" si="72"/>
        <v>0</v>
      </c>
      <c r="BD277" s="123"/>
      <c r="BE277" s="124"/>
      <c r="BF277" s="122">
        <f t="shared" si="69"/>
        <v>0</v>
      </c>
      <c r="BG277" s="122">
        <f t="shared" si="79"/>
        <v>8.5</v>
      </c>
      <c r="BH277" s="122">
        <f t="shared" si="73"/>
        <v>0</v>
      </c>
      <c r="BI277" s="121">
        <f t="shared" si="74"/>
        <v>0</v>
      </c>
      <c r="BJ277" s="122">
        <f t="shared" si="75"/>
        <v>0</v>
      </c>
      <c r="BK277" s="122">
        <f t="shared" si="67"/>
        <v>0</v>
      </c>
      <c r="BL277" s="121">
        <f t="shared" si="80"/>
        <v>0</v>
      </c>
      <c r="BM277" s="121">
        <f t="shared" si="76"/>
        <v>0</v>
      </c>
      <c r="BN277" s="121"/>
      <c r="BO277" s="136"/>
      <c r="BP277" s="137">
        <f>IF(OR(F277=0,G277=0),0,IF(AND(WEEKDAY(C277,2)=5,G277&lt;F277,G277&gt;(6/24)),(G277-MAX(F277,(6/24))+(F277&gt;G277))*24-7,IF(WEEKDAY(C277,2)=6,(G277-MAX(F277,(6/24))+(F277&gt;G277))*24,IF(WEEKDAY(C277,2)=7,IF(F277&gt;G277,([1]Arbejdstider!H$87-F277)*24,IF(F277&lt;G277,(G277-F277)*24)),0))))</f>
        <v>8.25</v>
      </c>
      <c r="BQ277" s="126">
        <f>IF(OR(H277=0,I277=0),0,IF(AND(WEEKDAY(C277,2)=5,I277&lt;H277,I277&gt;(6/24)),(I277-MAX(H277,(6/24))+(H277&gt;I277))*24-7,IF(WEEKDAY(C277,2)=6,(I277-MAX(H277,(6/24))+(H277&gt;I277))*24,IF(WEEKDAY(C277,2)=7,IF(H277&gt;I277,([1]Arbejdstider!H$87-H277)*24,IF(H277&lt;I277,(I277-H277)*24)),""))))</f>
        <v>0</v>
      </c>
      <c r="BR277" s="137"/>
      <c r="BS277" s="137"/>
      <c r="BT277" s="138"/>
      <c r="BU277" s="128">
        <f t="shared" si="77"/>
        <v>0</v>
      </c>
      <c r="BV277" s="129" t="str">
        <f t="shared" si="78"/>
        <v>Lørdag</v>
      </c>
      <c r="CF277" s="140"/>
      <c r="CG277" s="140"/>
      <c r="CP277" s="141"/>
    </row>
    <row r="278" spans="2:94" s="139" customFormat="1" x14ac:dyDescent="0.2">
      <c r="B278" s="133"/>
      <c r="C278" s="134">
        <f t="shared" si="81"/>
        <v>43709</v>
      </c>
      <c r="D278" s="134" t="str">
        <f t="shared" si="82"/>
        <v>Søndag</v>
      </c>
      <c r="E278" s="135" t="s">
        <v>73</v>
      </c>
      <c r="F278" s="109">
        <f>IF(OR(E278=""),"",VLOOKUP(E278,[1]Arbejdstider!$B$4:$AE$78,2,))</f>
        <v>0.625</v>
      </c>
      <c r="G278" s="109">
        <f>IF(OR(E278=""),"",VLOOKUP(E278,[1]Arbejdstider!$B$4:$AE$78,3,))</f>
        <v>0.96875</v>
      </c>
      <c r="H278" s="109">
        <f>IF(OR(E278=""),"",VLOOKUP(E278,[1]Arbejdstider!$B$4:$AE$78,4,))</f>
        <v>0</v>
      </c>
      <c r="I278" s="109">
        <f>IF(OR(E278=""),"",VLOOKUP(E278,[1]Arbejdstider!$B$4:$AE$78,5,))</f>
        <v>0</v>
      </c>
      <c r="J278" s="110">
        <f>IF(OR(E278=""),"",VLOOKUP(E278,[1]Arbejdstider!$B$4:$AE$78,6,))</f>
        <v>0</v>
      </c>
      <c r="K278" s="110">
        <f>IF(OR(E278=""),"",VLOOKUP(E278,[1]Arbejdstider!$B$4:$AE$78,7,))</f>
        <v>0</v>
      </c>
      <c r="L278" s="111">
        <f>IF(OR(E278=""),"",VLOOKUP(E278,[1]Arbejdstider!$B$3:$AE$78,10,))</f>
        <v>0</v>
      </c>
      <c r="M278" s="111">
        <f>IF(OR(E278=""),"",VLOOKUP(E278,[1]Arbejdstider!$B$4:$AE$78,11,))</f>
        <v>0</v>
      </c>
      <c r="N278" s="109">
        <f>IF(OR(E278=""),"",VLOOKUP(E278,[1]Arbejdstider!$B$4:$AE$78,14,))</f>
        <v>0</v>
      </c>
      <c r="O278" s="109">
        <f>IF(OR(E278=""),"",VLOOKUP(E278,[1]Arbejdstider!$B$4:$AE$78,15,))</f>
        <v>0</v>
      </c>
      <c r="P278" s="109">
        <f>IF(OR(E278=""),"",VLOOKUP(E278,[1]Arbejdstider!$B$4:$AE$78,12,))</f>
        <v>0</v>
      </c>
      <c r="Q278" s="109">
        <f>IF(OR(E278=""),"",VLOOKUP(E278,[1]Arbejdstider!$B$4:$AE$78,13,))</f>
        <v>0</v>
      </c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>
        <f>IF(OR(E278=""),"",VLOOKUP(E278,[1]Arbejdstider!$B$4:$AE$78,16,))</f>
        <v>0</v>
      </c>
      <c r="AC278" s="112">
        <f>IF(OR(E278=""),"",VLOOKUP(E278,[1]Arbejdstider!$B$4:$AE$78,17,))</f>
        <v>0</v>
      </c>
      <c r="AD278" s="112">
        <f>IF(OR(E278=""),"",VLOOKUP(E278,[1]Arbejdstider!$B$4:$AE$78,18,))</f>
        <v>0</v>
      </c>
      <c r="AE278" s="112">
        <f>IF(OR(E278=""),"",VLOOKUP(E278,[1]Arbejdstider!$B$4:$AE$78,19,))</f>
        <v>0</v>
      </c>
      <c r="AF278" s="113">
        <f>IF(OR(E278=""),"",VLOOKUP(E278,[1]Arbejdstider!$B$4:$AE$78,20,))</f>
        <v>1</v>
      </c>
      <c r="AG278" s="109">
        <f>IF(OR(E278=""),"",VLOOKUP(E278,[1]Arbejdstider!$B$4:$AE$78,21,))</f>
        <v>0.625</v>
      </c>
      <c r="AH278" s="109">
        <f>IF(OR(E278=""),"",VLOOKUP(E278,[1]Arbejdstider!$B$4:$AE$78,22,))</f>
        <v>0.96875</v>
      </c>
      <c r="AI278" s="109">
        <f>IF(OR(E278=""),"",VLOOKUP(E278,[1]Arbejdstider!$B$4:$AE$78,23,))</f>
        <v>1</v>
      </c>
      <c r="AJ278" s="114">
        <f>IF(OR(E278=""),"",VLOOKUP(E278,[1]Arbejdstider!$B$4:$AE$78,20,))</f>
        <v>1</v>
      </c>
      <c r="AK278" s="110">
        <f>IF(OR(E278=""),"",VLOOKUP(E278,[1]Arbejdstider!$B$4:$AE$78,21,))</f>
        <v>0.625</v>
      </c>
      <c r="AL278" s="115"/>
      <c r="AM278" s="115"/>
      <c r="AN278" s="115"/>
      <c r="AO278" s="115"/>
      <c r="AP278" s="115"/>
      <c r="AQ278" s="115"/>
      <c r="AR278" s="116"/>
      <c r="AS278" s="117"/>
      <c r="AT278" s="118">
        <f>IF(OR(E278=""),"",VLOOKUP(E278,[1]Arbejdstider!$B$4:$AE$78,24,))</f>
        <v>0.625</v>
      </c>
      <c r="AU278" s="113">
        <f>IF(OR(E278=""),"",VLOOKUP(E278,[1]Arbejdstider!$B$4:$AE$78,22,))</f>
        <v>0.96875</v>
      </c>
      <c r="AV278" s="113">
        <f>IF(OR(E278=""),"",VLOOKUP(E278,[1]Arbejdstider!$B$4:$AE$78,23,))</f>
        <v>1</v>
      </c>
      <c r="AW278" s="119">
        <f t="shared" si="68"/>
        <v>0.34375</v>
      </c>
      <c r="AX278" s="120">
        <f>IF(OR($F278="",$G278=""),0,((IF($G278-MAX($F278,([1]Arbejdstider!$C$84/24))+($G278&lt;$F278)&lt;0,0,$G278-MAX($F278,([1]Arbejdstider!$C$84/24))+($G278&lt;$F278)))*24)-((IF(($G278-MAX($F278,([1]Arbejdstider!$D$84/24))+($G278&lt;$F278))&lt;0,0,($G278-MAX($F278,([1]Arbejdstider!$D$84/24))+($G278&lt;$F278)))))*24)</f>
        <v>3</v>
      </c>
      <c r="AY278" s="122">
        <f>IF(OR($F278="",$G278=""),0,((IF($G278-MAX($F278,([1]Arbejdstider!$C$85/24))+($G278&lt;$F278)&lt;0,0,$G278-MAX($F278,([1]Arbejdstider!$C$85/24))+($G278&lt;$F278)))*24)-((IF(($G278-MAX($F278,([1]Arbejdstider!$D$85/24))+($G278&lt;$F278))&lt;0,0,($G278-MAX($F278,([1]Arbejdstider!$D$85/24))+($G278&lt;$F278)))))*24)-IF(OR($AR278="",$AS278=""),0,((IF($AS278-MAX($AR278,([1]Arbejdstider!$C$85/24))+($AS278&lt;$AR278)&lt;0,0,$AS278-MAX($AR278,([1]Arbejdstider!$C$85/24))+($AS278&lt;$AR278)))*24)-((IF(($AS278-MAX($AR278,([1]Arbejdstider!$D$85/24))+($AS278&lt;$AR278))&lt;0,0,($AS278-MAX($AR278,([1]Arbejdstider!$D$85/24))+($AS278&lt;$AR278)))))*24)</f>
        <v>5.0000000000000009</v>
      </c>
      <c r="AZ278" s="122">
        <f>IFERROR(CEILING(IF(E278="","",IF(OR($F278=0,$G278=0),0,($G278&lt;=$F278)*(1-([1]Arbejdstider!$C$86/24)+([1]Arbejdstider!$D$86/24))*24+(MIN(([1]Arbejdstider!$D$86/24),$G278)-MIN(([1]Arbejdstider!$D$86/24),$F278)+MAX(([1]Arbejdstider!$C$86/24),$G278)-MAX(([1]Arbejdstider!$C$86/24),$F278))*24)-IF(OR($AR278=0,$AS278=0),0,($AS278&lt;=$AR278)*(1-([1]Arbejdstider!$C$86/24)+([1]Arbejdstider!$D$86/24))*24+(MIN(([1]Arbejdstider!$D$86/24),$AS278)-MIN(([1]Arbejdstider!$D$86/24),$AR278)+MAX(([1]Arbejdstider!$C$86/24),$AS278)-MAX(([1]Arbejdstider!$C$86/24),$AR278))*24)+IF(OR($H278=0,$I278=0),0,($I278&lt;=$H278)*(1-([1]Arbejdstider!$C$86/24)+([1]Arbejdstider!$D$86/24))*24+(MIN(([1]Arbejdstider!$D$86/24),$I278)-MIN(([1]Arbejdstider!$D$86/24),$H278)+MAX(([1]Arbejdstider!$C$86/24),$G278)-MAX(([1]Arbejdstider!$C$86/24),$H278))*24)),0.5),"")</f>
        <v>0.5</v>
      </c>
      <c r="BA278" s="122">
        <f t="shared" si="70"/>
        <v>0</v>
      </c>
      <c r="BB278" s="122">
        <f t="shared" si="71"/>
        <v>0</v>
      </c>
      <c r="BC278" s="122">
        <f t="shared" si="72"/>
        <v>0</v>
      </c>
      <c r="BD278" s="123"/>
      <c r="BE278" s="124"/>
      <c r="BF278" s="122">
        <f t="shared" si="69"/>
        <v>0</v>
      </c>
      <c r="BG278" s="122">
        <f t="shared" si="79"/>
        <v>8.5</v>
      </c>
      <c r="BH278" s="122">
        <f t="shared" si="73"/>
        <v>0</v>
      </c>
      <c r="BI278" s="121">
        <f t="shared" si="74"/>
        <v>0</v>
      </c>
      <c r="BJ278" s="122">
        <f t="shared" si="75"/>
        <v>0</v>
      </c>
      <c r="BK278" s="122">
        <f t="shared" si="67"/>
        <v>0</v>
      </c>
      <c r="BL278" s="121">
        <f t="shared" si="80"/>
        <v>0</v>
      </c>
      <c r="BM278" s="121">
        <f t="shared" si="76"/>
        <v>0</v>
      </c>
      <c r="BN278" s="121"/>
      <c r="BO278" s="136"/>
      <c r="BP278" s="137">
        <f>IF(OR(F278=0,G278=0),0,IF(AND(WEEKDAY(C278,2)=5,G278&lt;F278,G278&gt;(6/24)),(G278-MAX(F278,(6/24))+(F278&gt;G278))*24-7,IF(WEEKDAY(C278,2)=6,(G278-MAX(F278,(6/24))+(F278&gt;G278))*24,IF(WEEKDAY(C278,2)=7,IF(F278&gt;G278,([1]Arbejdstider!H$87-F278)*24,IF(F278&lt;G278,(G278-F278)*24)),0))))</f>
        <v>8.25</v>
      </c>
      <c r="BQ278" s="126">
        <f>IF(OR(H278=0,I278=0),0,IF(AND(WEEKDAY(C278,2)=5,I278&lt;H278,I278&gt;(6/24)),(I278-MAX(H278,(6/24))+(H278&gt;I278))*24-7,IF(WEEKDAY(C278,2)=6,(I278-MAX(H278,(6/24))+(H278&gt;I278))*24,IF(WEEKDAY(C278,2)=7,IF(H278&gt;I278,([1]Arbejdstider!H$87-H278)*24,IF(H278&lt;I278,(I278-H278)*24)),""))))</f>
        <v>0</v>
      </c>
      <c r="BR278" s="137"/>
      <c r="BS278" s="137"/>
      <c r="BT278" s="138"/>
      <c r="BU278" s="128">
        <f t="shared" si="77"/>
        <v>0</v>
      </c>
      <c r="BV278" s="129" t="str">
        <f t="shared" si="78"/>
        <v>Søndag</v>
      </c>
      <c r="CF278" s="140"/>
      <c r="CG278" s="140"/>
      <c r="CP278" s="141"/>
    </row>
    <row r="279" spans="2:94" s="139" customFormat="1" x14ac:dyDescent="0.2">
      <c r="B279" s="133"/>
      <c r="C279" s="134">
        <f t="shared" si="81"/>
        <v>43710</v>
      </c>
      <c r="D279" s="134" t="str">
        <f t="shared" si="82"/>
        <v>Mandag</v>
      </c>
      <c r="E279" s="135" t="s">
        <v>73</v>
      </c>
      <c r="F279" s="109">
        <f>IF(OR(E279=""),"",VLOOKUP(E279,[1]Arbejdstider!$B$4:$AE$78,2,))</f>
        <v>0.625</v>
      </c>
      <c r="G279" s="109">
        <f>IF(OR(E279=""),"",VLOOKUP(E279,[1]Arbejdstider!$B$4:$AE$78,3,))</f>
        <v>0.96875</v>
      </c>
      <c r="H279" s="109">
        <f>IF(OR(E279=""),"",VLOOKUP(E279,[1]Arbejdstider!$B$4:$AE$78,4,))</f>
        <v>0</v>
      </c>
      <c r="I279" s="109">
        <f>IF(OR(E279=""),"",VLOOKUP(E279,[1]Arbejdstider!$B$4:$AE$78,5,))</f>
        <v>0</v>
      </c>
      <c r="J279" s="110">
        <f>IF(OR(E279=""),"",VLOOKUP(E279,[1]Arbejdstider!$B$4:$AE$78,6,))</f>
        <v>0</v>
      </c>
      <c r="K279" s="110">
        <f>IF(OR(E279=""),"",VLOOKUP(E279,[1]Arbejdstider!$B$4:$AE$78,7,))</f>
        <v>0</v>
      </c>
      <c r="L279" s="111">
        <f>IF(OR(E279=""),"",VLOOKUP(E279,[1]Arbejdstider!$B$3:$AE$78,10,))</f>
        <v>0</v>
      </c>
      <c r="M279" s="111">
        <f>IF(OR(E279=""),"",VLOOKUP(E279,[1]Arbejdstider!$B$4:$AE$78,11,))</f>
        <v>0</v>
      </c>
      <c r="N279" s="109">
        <f>IF(OR(E279=""),"",VLOOKUP(E279,[1]Arbejdstider!$B$4:$AE$78,14,))</f>
        <v>0</v>
      </c>
      <c r="O279" s="109">
        <f>IF(OR(E279=""),"",VLOOKUP(E279,[1]Arbejdstider!$B$4:$AE$78,15,))</f>
        <v>0</v>
      </c>
      <c r="P279" s="109">
        <f>IF(OR(E279=""),"",VLOOKUP(E279,[1]Arbejdstider!$B$4:$AE$78,12,))</f>
        <v>0</v>
      </c>
      <c r="Q279" s="109">
        <f>IF(OR(E279=""),"",VLOOKUP(E279,[1]Arbejdstider!$B$4:$AE$78,13,))</f>
        <v>0</v>
      </c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>
        <f>IF(OR(E279=""),"",VLOOKUP(E279,[1]Arbejdstider!$B$4:$AE$78,16,))</f>
        <v>0</v>
      </c>
      <c r="AC279" s="112">
        <f>IF(OR(E279=""),"",VLOOKUP(E279,[1]Arbejdstider!$B$4:$AE$78,17,))</f>
        <v>0</v>
      </c>
      <c r="AD279" s="112">
        <f>IF(OR(E279=""),"",VLOOKUP(E279,[1]Arbejdstider!$B$4:$AE$78,18,))</f>
        <v>0</v>
      </c>
      <c r="AE279" s="112">
        <f>IF(OR(E279=""),"",VLOOKUP(E279,[1]Arbejdstider!$B$4:$AE$78,19,))</f>
        <v>0</v>
      </c>
      <c r="AF279" s="113">
        <f>IF(OR(E279=""),"",VLOOKUP(E279,[1]Arbejdstider!$B$4:$AE$78,20,))</f>
        <v>1</v>
      </c>
      <c r="AG279" s="109">
        <f>IF(OR(E279=""),"",VLOOKUP(E279,[1]Arbejdstider!$B$4:$AE$78,21,))</f>
        <v>0.625</v>
      </c>
      <c r="AH279" s="109">
        <f>IF(OR(E279=""),"",VLOOKUP(E279,[1]Arbejdstider!$B$4:$AE$78,22,))</f>
        <v>0.96875</v>
      </c>
      <c r="AI279" s="109">
        <f>IF(OR(E279=""),"",VLOOKUP(E279,[1]Arbejdstider!$B$4:$AE$78,23,))</f>
        <v>1</v>
      </c>
      <c r="AJ279" s="114">
        <f>IF(OR(E279=""),"",VLOOKUP(E279,[1]Arbejdstider!$B$4:$AE$78,20,))</f>
        <v>1</v>
      </c>
      <c r="AK279" s="110">
        <f>IF(OR(E279=""),"",VLOOKUP(E279,[1]Arbejdstider!$B$4:$AE$78,21,))</f>
        <v>0.625</v>
      </c>
      <c r="AL279" s="115"/>
      <c r="AM279" s="115"/>
      <c r="AN279" s="115"/>
      <c r="AO279" s="115"/>
      <c r="AP279" s="115"/>
      <c r="AQ279" s="115"/>
      <c r="AR279" s="116"/>
      <c r="AS279" s="117"/>
      <c r="AT279" s="118">
        <f>IF(OR(E279=""),"",VLOOKUP(E279,[1]Arbejdstider!$B$4:$AE$78,24,))</f>
        <v>0.625</v>
      </c>
      <c r="AU279" s="113">
        <f>IF(OR(E279=""),"",VLOOKUP(E279,[1]Arbejdstider!$B$4:$AE$78,22,))</f>
        <v>0.96875</v>
      </c>
      <c r="AV279" s="113">
        <f>IF(OR(E279=""),"",VLOOKUP(E279,[1]Arbejdstider!$B$4:$AE$78,23,))</f>
        <v>1</v>
      </c>
      <c r="AW279" s="119">
        <f t="shared" si="68"/>
        <v>0.34375</v>
      </c>
      <c r="AX279" s="120">
        <f>IF(OR($F279="",$G279=""),0,((IF($G279-MAX($F279,([1]Arbejdstider!$C$84/24))+($G279&lt;$F279)&lt;0,0,$G279-MAX($F279,([1]Arbejdstider!$C$84/24))+($G279&lt;$F279)))*24)-((IF(($G279-MAX($F279,([1]Arbejdstider!$D$84/24))+($G279&lt;$F279))&lt;0,0,($G279-MAX($F279,([1]Arbejdstider!$D$84/24))+($G279&lt;$F279)))))*24)</f>
        <v>3</v>
      </c>
      <c r="AY279" s="122">
        <f>IF(OR($F279="",$G279=""),0,((IF($G279-MAX($F279,([1]Arbejdstider!$C$85/24))+($G279&lt;$F279)&lt;0,0,$G279-MAX($F279,([1]Arbejdstider!$C$85/24))+($G279&lt;$F279)))*24)-((IF(($G279-MAX($F279,([1]Arbejdstider!$D$85/24))+($G279&lt;$F279))&lt;0,0,($G279-MAX($F279,([1]Arbejdstider!$D$85/24))+($G279&lt;$F279)))))*24)-IF(OR($AR279="",$AS279=""),0,((IF($AS279-MAX($AR279,([1]Arbejdstider!$C$85/24))+($AS279&lt;$AR279)&lt;0,0,$AS279-MAX($AR279,([1]Arbejdstider!$C$85/24))+($AS279&lt;$AR279)))*24)-((IF(($AS279-MAX($AR279,([1]Arbejdstider!$D$85/24))+($AS279&lt;$AR279))&lt;0,0,($AS279-MAX($AR279,([1]Arbejdstider!$D$85/24))+($AS279&lt;$AR279)))))*24)</f>
        <v>5.0000000000000009</v>
      </c>
      <c r="AZ279" s="122">
        <f>IFERROR(CEILING(IF(E279="","",IF(OR($F279=0,$G279=0),0,($G279&lt;=$F279)*(1-([1]Arbejdstider!$C$86/24)+([1]Arbejdstider!$D$86/24))*24+(MIN(([1]Arbejdstider!$D$86/24),$G279)-MIN(([1]Arbejdstider!$D$86/24),$F279)+MAX(([1]Arbejdstider!$C$86/24),$G279)-MAX(([1]Arbejdstider!$C$86/24),$F279))*24)-IF(OR($AR279=0,$AS279=0),0,($AS279&lt;=$AR279)*(1-([1]Arbejdstider!$C$86/24)+([1]Arbejdstider!$D$86/24))*24+(MIN(([1]Arbejdstider!$D$86/24),$AS279)-MIN(([1]Arbejdstider!$D$86/24),$AR279)+MAX(([1]Arbejdstider!$C$86/24),$AS279)-MAX(([1]Arbejdstider!$C$86/24),$AR279))*24)+IF(OR($H279=0,$I279=0),0,($I279&lt;=$H279)*(1-([1]Arbejdstider!$C$86/24)+([1]Arbejdstider!$D$86/24))*24+(MIN(([1]Arbejdstider!$D$86/24),$I279)-MIN(([1]Arbejdstider!$D$86/24),$H279)+MAX(([1]Arbejdstider!$C$86/24),$G279)-MAX(([1]Arbejdstider!$C$86/24),$H279))*24)),0.5),"")</f>
        <v>0.5</v>
      </c>
      <c r="BA279" s="122">
        <f t="shared" si="70"/>
        <v>0</v>
      </c>
      <c r="BB279" s="122">
        <f t="shared" si="71"/>
        <v>0</v>
      </c>
      <c r="BC279" s="122">
        <f t="shared" si="72"/>
        <v>0</v>
      </c>
      <c r="BD279" s="123"/>
      <c r="BE279" s="124"/>
      <c r="BF279" s="122">
        <f t="shared" si="69"/>
        <v>0</v>
      </c>
      <c r="BG279" s="122">
        <f t="shared" si="79"/>
        <v>0</v>
      </c>
      <c r="BH279" s="122">
        <f t="shared" si="73"/>
        <v>0</v>
      </c>
      <c r="BI279" s="121">
        <f t="shared" si="74"/>
        <v>0</v>
      </c>
      <c r="BJ279" s="122">
        <f t="shared" si="75"/>
        <v>0</v>
      </c>
      <c r="BK279" s="122">
        <f t="shared" si="67"/>
        <v>0</v>
      </c>
      <c r="BL279" s="121">
        <f t="shared" si="80"/>
        <v>0</v>
      </c>
      <c r="BM279" s="121">
        <f t="shared" si="76"/>
        <v>0</v>
      </c>
      <c r="BN279" s="121"/>
      <c r="BO279" s="136">
        <f>SUM(AW273:AW279)</f>
        <v>1.6979166666666665</v>
      </c>
      <c r="BP279" s="137">
        <f>IF(OR(F279=0,G279=0),0,IF(AND(WEEKDAY(C279,2)=5,G279&lt;F279,G279&gt;(6/24)),(G279-MAX(F279,(6/24))+(F279&gt;G279))*24-7,IF(WEEKDAY(C279,2)=6,(G279-MAX(F279,(6/24))+(F279&gt;G279))*24,IF(WEEKDAY(C279,2)=7,IF(F279&gt;G279,([1]Arbejdstider!H$87-F279)*24,IF(F279&lt;G279,(G279-F279)*24)),0))))</f>
        <v>0</v>
      </c>
      <c r="BQ279" s="126">
        <f>IF(OR(H279=0,I279=0),0,IF(AND(WEEKDAY(C279,2)=5,I279&lt;H279,I279&gt;(6/24)),(I279-MAX(H279,(6/24))+(H279&gt;I279))*24-7,IF(WEEKDAY(C279,2)=6,(I279-MAX(H279,(6/24))+(H279&gt;I279))*24,IF(WEEKDAY(C279,2)=7,IF(H279&gt;I279,([1]Arbejdstider!H$87-H279)*24,IF(H279&lt;I279,(I279-H279)*24)),""))))</f>
        <v>0</v>
      </c>
      <c r="BR279" s="137"/>
      <c r="BS279" s="137"/>
      <c r="BT279" s="138"/>
      <c r="BU279" s="128">
        <f t="shared" si="77"/>
        <v>0</v>
      </c>
      <c r="BV279" s="129" t="str">
        <f t="shared" si="78"/>
        <v>Mandag</v>
      </c>
      <c r="CF279" s="140"/>
      <c r="CG279" s="140"/>
      <c r="CP279" s="141"/>
    </row>
    <row r="280" spans="2:94" s="130" customFormat="1" x14ac:dyDescent="0.2">
      <c r="B280" s="106">
        <f>B273+1</f>
        <v>36</v>
      </c>
      <c r="C280" s="107">
        <f t="shared" si="81"/>
        <v>43711</v>
      </c>
      <c r="D280" s="107" t="str">
        <f t="shared" si="82"/>
        <v>Tirsdag</v>
      </c>
      <c r="E280" s="108" t="s">
        <v>68</v>
      </c>
      <c r="F280" s="109">
        <f>IF(OR(E280=""),"",VLOOKUP(E280,[1]Arbejdstider!$B$4:$AE$78,2,))</f>
        <v>0</v>
      </c>
      <c r="G280" s="109">
        <f>IF(OR(E280=""),"",VLOOKUP(E280,[1]Arbejdstider!$B$4:$AE$78,3,))</f>
        <v>0</v>
      </c>
      <c r="H280" s="109">
        <f>IF(OR(E280=""),"",VLOOKUP(E280,[1]Arbejdstider!$B$4:$AE$78,4,))</f>
        <v>0</v>
      </c>
      <c r="I280" s="109">
        <f>IF(OR(E280=""),"",VLOOKUP(E280,[1]Arbejdstider!$B$4:$AE$78,5,))</f>
        <v>0</v>
      </c>
      <c r="J280" s="110">
        <f>IF(OR(E280=""),"",VLOOKUP(E280,[1]Arbejdstider!$B$4:$AE$78,6,))</f>
        <v>0</v>
      </c>
      <c r="K280" s="110">
        <f>IF(OR(E280=""),"",VLOOKUP(E280,[1]Arbejdstider!$B$4:$AE$78,7,))</f>
        <v>0</v>
      </c>
      <c r="L280" s="111">
        <f>IF(OR(E280=""),"",VLOOKUP(E280,[1]Arbejdstider!$B$3:$AE$78,10,))</f>
        <v>0</v>
      </c>
      <c r="M280" s="111">
        <f>IF(OR(E280=""),"",VLOOKUP(E280,[1]Arbejdstider!$B$4:$AE$78,11,))</f>
        <v>0</v>
      </c>
      <c r="N280" s="109">
        <f>IF(OR(E280=""),"",VLOOKUP(E280,[1]Arbejdstider!$B$4:$AE$78,14,))</f>
        <v>0</v>
      </c>
      <c r="O280" s="109">
        <f>IF(OR(E280=""),"",VLOOKUP(E280,[1]Arbejdstider!$B$4:$AE$78,15,))</f>
        <v>0</v>
      </c>
      <c r="P280" s="109">
        <f>IF(OR(E280=""),"",VLOOKUP(E280,[1]Arbejdstider!$B$4:$AE$78,12,))</f>
        <v>0</v>
      </c>
      <c r="Q280" s="109">
        <f>IF(OR(E280=""),"",VLOOKUP(E280,[1]Arbejdstider!$B$4:$AE$78,13,))</f>
        <v>0</v>
      </c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>
        <f>IF(OR(E280=""),"",VLOOKUP(E280,[1]Arbejdstider!$B$4:$AE$78,16,))</f>
        <v>0</v>
      </c>
      <c r="AC280" s="112">
        <f>IF(OR(E280=""),"",VLOOKUP(E280,[1]Arbejdstider!$B$4:$AE$78,17,))</f>
        <v>0</v>
      </c>
      <c r="AD280" s="112">
        <f>IF(OR(E280=""),"",VLOOKUP(E280,[1]Arbejdstider!$B$4:$AE$78,18,))</f>
        <v>0</v>
      </c>
      <c r="AE280" s="112">
        <f>IF(OR(E280=""),"",VLOOKUP(E280,[1]Arbejdstider!$B$4:$AE$78,19,))</f>
        <v>0</v>
      </c>
      <c r="AF280" s="113">
        <f>IF(OR(E280=""),"",VLOOKUP(E280,[1]Arbejdstider!$B$4:$AE$78,20,))</f>
        <v>1</v>
      </c>
      <c r="AG280" s="109">
        <f>IF(OR(E280=""),"",VLOOKUP(E280,[1]Arbejdstider!$B$4:$AE$78,21,))</f>
        <v>1</v>
      </c>
      <c r="AH280" s="109">
        <f>IF(OR(E280=""),"",VLOOKUP(E280,[1]Arbejdstider!$B$4:$AE$78,22,))</f>
        <v>0</v>
      </c>
      <c r="AI280" s="109">
        <f>IF(OR(E280=""),"",VLOOKUP(E280,[1]Arbejdstider!$B$4:$AE$78,23,))</f>
        <v>0</v>
      </c>
      <c r="AJ280" s="114">
        <f>IF(OR(E280=""),"",VLOOKUP(E280,[1]Arbejdstider!$B$4:$AE$78,20,))</f>
        <v>1</v>
      </c>
      <c r="AK280" s="110">
        <f>IF(OR(E280=""),"",VLOOKUP(E280,[1]Arbejdstider!$B$4:$AE$78,21,))</f>
        <v>1</v>
      </c>
      <c r="AL280" s="115"/>
      <c r="AM280" s="115"/>
      <c r="AN280" s="115"/>
      <c r="AO280" s="115"/>
      <c r="AP280" s="115"/>
      <c r="AQ280" s="115"/>
      <c r="AR280" s="116"/>
      <c r="AS280" s="117"/>
      <c r="AT280" s="118">
        <f>IF(OR(E280=""),"",VLOOKUP(E280,[1]Arbejdstider!$B$4:$AE$78,24,))</f>
        <v>0</v>
      </c>
      <c r="AU280" s="113">
        <f>IF(OR(E280=""),"",VLOOKUP(E280,[1]Arbejdstider!$B$4:$AE$78,22,))</f>
        <v>0</v>
      </c>
      <c r="AV280" s="113">
        <f>IF(OR(E280=""),"",VLOOKUP(E280,[1]Arbejdstider!$B$4:$AE$78,23,))</f>
        <v>0</v>
      </c>
      <c r="AW280" s="119">
        <f t="shared" si="68"/>
        <v>0</v>
      </c>
      <c r="AX280" s="120">
        <f>IF(OR($F280="",$G280=""),0,((IF($G280-MAX($F280,([1]Arbejdstider!$C$84/24))+($G280&lt;$F280)&lt;0,0,$G280-MAX($F280,([1]Arbejdstider!$C$84/24))+($G280&lt;$F280)))*24)-((IF(($G280-MAX($F280,([1]Arbejdstider!$D$84/24))+($G280&lt;$F280))&lt;0,0,($G280-MAX($F280,([1]Arbejdstider!$D$84/24))+($G280&lt;$F280)))))*24)</f>
        <v>0</v>
      </c>
      <c r="AY280" s="121">
        <f>IF(OR($F280="",$G280=""),0,((IF($G280-MAX($F280,([1]Arbejdstider!$C$85/24))+($G280&lt;$F280)&lt;0,0,$G280-MAX($F280,([1]Arbejdstider!$C$85/24))+($G280&lt;$F280)))*24)-((IF(($G280-MAX($F280,([1]Arbejdstider!$D$85/24))+($G280&lt;$F280))&lt;0,0,($G280-MAX($F280,([1]Arbejdstider!$D$85/24))+($G280&lt;$F280)))))*24)-IF(OR($AR280="",$AS280=""),0,((IF($AS280-MAX($AR280,([1]Arbejdstider!$C$85/24))+($AS280&lt;$AR280)&lt;0,0,$AS280-MAX($AR280,([1]Arbejdstider!$C$85/24))+($AS280&lt;$AR280)))*24)-((IF(($AS280-MAX($AR280,([1]Arbejdstider!$D$85/24))+($AS280&lt;$AR280))&lt;0,0,($AS280-MAX($AR280,([1]Arbejdstider!$D$85/24))+($AS280&lt;$AR280)))))*24)</f>
        <v>0</v>
      </c>
      <c r="AZ280" s="121">
        <f>IFERROR(CEILING(IF(E280="","",IF(OR($F280=0,$G280=0),0,($G280&lt;=$F280)*(1-([1]Arbejdstider!$C$86/24)+([1]Arbejdstider!$D$86/24))*24+(MIN(([1]Arbejdstider!$D$86/24),$G280)-MIN(([1]Arbejdstider!$D$86/24),$F280)+MAX(([1]Arbejdstider!$C$86/24),$G280)-MAX(([1]Arbejdstider!$C$86/24),$F280))*24)-IF(OR($AR280=0,$AS280=0),0,($AS280&lt;=$AR280)*(1-([1]Arbejdstider!$C$86/24)+([1]Arbejdstider!$D$86/24))*24+(MIN(([1]Arbejdstider!$D$86/24),$AS280)-MIN(([1]Arbejdstider!$D$86/24),$AR280)+MAX(([1]Arbejdstider!$C$86/24),$AS280)-MAX(([1]Arbejdstider!$C$86/24),$AR280))*24)+IF(OR($H280=0,$I280=0),0,($I280&lt;=$H280)*(1-([1]Arbejdstider!$C$86/24)+([1]Arbejdstider!$D$86/24))*24+(MIN(([1]Arbejdstider!$D$86/24),$I280)-MIN(([1]Arbejdstider!$D$86/24),$H280)+MAX(([1]Arbejdstider!$C$86/24),$G280)-MAX(([1]Arbejdstider!$C$86/24),$H280))*24)),0.5),"")</f>
        <v>0</v>
      </c>
      <c r="BA280" s="122">
        <f t="shared" si="70"/>
        <v>0</v>
      </c>
      <c r="BB280" s="122">
        <f t="shared" si="71"/>
        <v>0</v>
      </c>
      <c r="BC280" s="122">
        <f t="shared" si="72"/>
        <v>0</v>
      </c>
      <c r="BD280" s="123"/>
      <c r="BE280" s="124"/>
      <c r="BF280" s="122">
        <f t="shared" si="69"/>
        <v>0</v>
      </c>
      <c r="BG280" s="121">
        <f t="shared" si="79"/>
        <v>0</v>
      </c>
      <c r="BH280" s="121">
        <f t="shared" si="73"/>
        <v>0</v>
      </c>
      <c r="BI280" s="121">
        <f t="shared" si="74"/>
        <v>0</v>
      </c>
      <c r="BJ280" s="121">
        <f t="shared" si="75"/>
        <v>0</v>
      </c>
      <c r="BK280" s="121">
        <f t="shared" si="67"/>
        <v>0</v>
      </c>
      <c r="BL280" s="121">
        <f t="shared" si="80"/>
        <v>0</v>
      </c>
      <c r="BM280" s="121">
        <f t="shared" si="76"/>
        <v>0</v>
      </c>
      <c r="BN280" s="121"/>
      <c r="BO280" s="125"/>
      <c r="BP280" s="126">
        <f>IF(OR(F280=0,G280=0),0,IF(AND(WEEKDAY(C280,2)=5,G280&lt;F280,G280&gt;(6/24)),(G280-MAX(F280,(6/24))+(F280&gt;G280))*24-7,IF(WEEKDAY(C280,2)=6,(G280-MAX(F280,(6/24))+(F280&gt;G280))*24,IF(WEEKDAY(C280,2)=7,IF(F280&gt;G280,([1]Arbejdstider!H$87-F280)*24,IF(F280&lt;G280,(G280-F280)*24)),0))))</f>
        <v>0</v>
      </c>
      <c r="BQ280" s="126">
        <f>IF(OR(H280=0,I280=0),0,IF(AND(WEEKDAY(C280,2)=5,I280&lt;H280,I280&gt;(6/24)),(I280-MAX(H280,(6/24))+(H280&gt;I280))*24-7,IF(WEEKDAY(C280,2)=6,(I280-MAX(H280,(6/24))+(H280&gt;I280))*24,IF(WEEKDAY(C280,2)=7,IF(H280&gt;I280,([1]Arbejdstider!H$87-H280)*24,IF(H280&lt;I280,(I280-H280)*24)),""))))</f>
        <v>0</v>
      </c>
      <c r="BR280" s="126"/>
      <c r="BS280" s="126"/>
      <c r="BT280" s="127"/>
      <c r="BU280" s="128">
        <f t="shared" si="77"/>
        <v>36</v>
      </c>
      <c r="BV280" s="129" t="str">
        <f t="shared" si="78"/>
        <v>Tirsdag</v>
      </c>
      <c r="CF280" s="131"/>
      <c r="CG280" s="131"/>
      <c r="CP280" s="132"/>
    </row>
    <row r="281" spans="2:94" s="130" customFormat="1" x14ac:dyDescent="0.2">
      <c r="B281" s="106"/>
      <c r="C281" s="107">
        <f t="shared" si="81"/>
        <v>43712</v>
      </c>
      <c r="D281" s="107" t="str">
        <f t="shared" si="82"/>
        <v>Onsdag</v>
      </c>
      <c r="E281" s="108" t="s">
        <v>74</v>
      </c>
      <c r="F281" s="109">
        <f>IF(OR(E281=""),"",VLOOKUP(E281,[1]Arbejdstider!$B$4:$AE$78,2,))</f>
        <v>0.29166666666666669</v>
      </c>
      <c r="G281" s="109">
        <f>IF(OR(E281=""),"",VLOOKUP(E281,[1]Arbejdstider!$B$4:$AE$78,3,))</f>
        <v>0.63541666666666663</v>
      </c>
      <c r="H281" s="109">
        <f>IF(OR(E281=""),"",VLOOKUP(E281,[1]Arbejdstider!$B$4:$AE$78,4,))</f>
        <v>0</v>
      </c>
      <c r="I281" s="109">
        <f>IF(OR(E281=""),"",VLOOKUP(E281,[1]Arbejdstider!$B$4:$AE$78,5,))</f>
        <v>0</v>
      </c>
      <c r="J281" s="110">
        <f>IF(OR(E281=""),"",VLOOKUP(E281,[1]Arbejdstider!$B$4:$AE$78,6,))</f>
        <v>0</v>
      </c>
      <c r="K281" s="110">
        <f>IF(OR(E281=""),"",VLOOKUP(E281,[1]Arbejdstider!$B$4:$AE$78,7,))</f>
        <v>0</v>
      </c>
      <c r="L281" s="111">
        <f>IF(OR(E281=""),"",VLOOKUP(E281,[1]Arbejdstider!$B$3:$AE$78,10,))</f>
        <v>0</v>
      </c>
      <c r="M281" s="111">
        <f>IF(OR(E281=""),"",VLOOKUP(E281,[1]Arbejdstider!$B$4:$AE$78,11,))</f>
        <v>0</v>
      </c>
      <c r="N281" s="109">
        <f>IF(OR(E281=""),"",VLOOKUP(E281,[1]Arbejdstider!$B$4:$AE$78,14,))</f>
        <v>0</v>
      </c>
      <c r="O281" s="109">
        <f>IF(OR(E281=""),"",VLOOKUP(E281,[1]Arbejdstider!$B$4:$AE$78,15,))</f>
        <v>0</v>
      </c>
      <c r="P281" s="109">
        <f>IF(OR(E281=""),"",VLOOKUP(E281,[1]Arbejdstider!$B$4:$AE$78,12,))</f>
        <v>0</v>
      </c>
      <c r="Q281" s="109">
        <f>IF(OR(E281=""),"",VLOOKUP(E281,[1]Arbejdstider!$B$4:$AE$78,13,))</f>
        <v>0</v>
      </c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>
        <f>IF(OR(E281=""),"",VLOOKUP(E281,[1]Arbejdstider!$B$4:$AE$78,16,))</f>
        <v>0</v>
      </c>
      <c r="AC281" s="112">
        <f>IF(OR(E281=""),"",VLOOKUP(E281,[1]Arbejdstider!$B$4:$AE$78,17,))</f>
        <v>0</v>
      </c>
      <c r="AD281" s="112">
        <f>IF(OR(E281=""),"",VLOOKUP(E281,[1]Arbejdstider!$B$4:$AE$78,18,))</f>
        <v>0</v>
      </c>
      <c r="AE281" s="112">
        <f>IF(OR(E281=""),"",VLOOKUP(E281,[1]Arbejdstider!$B$4:$AE$78,19,))</f>
        <v>0</v>
      </c>
      <c r="AF281" s="113">
        <f>IF(OR(E281=""),"",VLOOKUP(E281,[1]Arbejdstider!$B$4:$AE$78,20,))</f>
        <v>1</v>
      </c>
      <c r="AG281" s="109">
        <f>IF(OR(E281=""),"",VLOOKUP(E281,[1]Arbejdstider!$B$4:$AE$78,21,))</f>
        <v>0.29166666666666669</v>
      </c>
      <c r="AH281" s="109">
        <f>IF(OR(E281=""),"",VLOOKUP(E281,[1]Arbejdstider!$B$4:$AE$78,22,))</f>
        <v>0.63541666666666663</v>
      </c>
      <c r="AI281" s="109">
        <f>IF(OR(E281=""),"",VLOOKUP(E281,[1]Arbejdstider!$B$4:$AE$78,23,))</f>
        <v>1</v>
      </c>
      <c r="AJ281" s="114">
        <f>IF(OR(E281=""),"",VLOOKUP(E281,[1]Arbejdstider!$B$4:$AE$78,20,))</f>
        <v>1</v>
      </c>
      <c r="AK281" s="110">
        <f>IF(OR(E281=""),"",VLOOKUP(E281,[1]Arbejdstider!$B$4:$AE$78,21,))</f>
        <v>0.29166666666666669</v>
      </c>
      <c r="AL281" s="115"/>
      <c r="AM281" s="115"/>
      <c r="AN281" s="115"/>
      <c r="AO281" s="115"/>
      <c r="AP281" s="115"/>
      <c r="AQ281" s="115"/>
      <c r="AR281" s="116"/>
      <c r="AS281" s="117"/>
      <c r="AT281" s="118">
        <f>IF(OR(E281=""),"",VLOOKUP(E281,[1]Arbejdstider!$B$4:$AE$78,24,))</f>
        <v>0.29166666666666674</v>
      </c>
      <c r="AU281" s="113">
        <f>IF(OR(E281=""),"",VLOOKUP(E281,[1]Arbejdstider!$B$4:$AE$78,22,))</f>
        <v>0.63541666666666663</v>
      </c>
      <c r="AV281" s="113">
        <f>IF(OR(E281=""),"",VLOOKUP(E281,[1]Arbejdstider!$B$4:$AE$78,23,))</f>
        <v>1</v>
      </c>
      <c r="AW281" s="119">
        <f t="shared" si="68"/>
        <v>0.34375</v>
      </c>
      <c r="AX281" s="120">
        <f>IF(OR($F281="",$G281=""),0,((IF($G281-MAX($F281,([1]Arbejdstider!$C$84/24))+($G281&lt;$F281)&lt;0,0,$G281-MAX($F281,([1]Arbejdstider!$C$84/24))+($G281&lt;$F281)))*24)-((IF(($G281-MAX($F281,([1]Arbejdstider!$D$84/24))+($G281&lt;$F281))&lt;0,0,($G281-MAX($F281,([1]Arbejdstider!$D$84/24))+($G281&lt;$F281)))))*24)</f>
        <v>8.2499999999999982</v>
      </c>
      <c r="AY281" s="121">
        <f>IF(OR($F281="",$G281=""),0,((IF($G281-MAX($F281,([1]Arbejdstider!$C$85/24))+($G281&lt;$F281)&lt;0,0,$G281-MAX($F281,([1]Arbejdstider!$C$85/24))+($G281&lt;$F281)))*24)-((IF(($G281-MAX($F281,([1]Arbejdstider!$D$85/24))+($G281&lt;$F281))&lt;0,0,($G281-MAX($F281,([1]Arbejdstider!$D$85/24))+($G281&lt;$F281)))))*24)-IF(OR($AR281="",$AS281=""),0,((IF($AS281-MAX($AR281,([1]Arbejdstider!$C$85/24))+($AS281&lt;$AR281)&lt;0,0,$AS281-MAX($AR281,([1]Arbejdstider!$C$85/24))+($AS281&lt;$AR281)))*24)-((IF(($AS281-MAX($AR281,([1]Arbejdstider!$D$85/24))+($AS281&lt;$AR281))&lt;0,0,($AS281-MAX($AR281,([1]Arbejdstider!$D$85/24))+($AS281&lt;$AR281)))))*24)</f>
        <v>0</v>
      </c>
      <c r="AZ281" s="121">
        <f>IFERROR(CEILING(IF(E281="","",IF(OR($F281=0,$G281=0),0,($G281&lt;=$F281)*(1-([1]Arbejdstider!$C$86/24)+([1]Arbejdstider!$D$86/24))*24+(MIN(([1]Arbejdstider!$D$86/24),$G281)-MIN(([1]Arbejdstider!$D$86/24),$F281)+MAX(([1]Arbejdstider!$C$86/24),$G281)-MAX(([1]Arbejdstider!$C$86/24),$F281))*24)-IF(OR($AR281=0,$AS281=0),0,($AS281&lt;=$AR281)*(1-([1]Arbejdstider!$C$86/24)+([1]Arbejdstider!$D$86/24))*24+(MIN(([1]Arbejdstider!$D$86/24),$AS281)-MIN(([1]Arbejdstider!$D$86/24),$AR281)+MAX(([1]Arbejdstider!$C$86/24),$AS281)-MAX(([1]Arbejdstider!$C$86/24),$AR281))*24)+IF(OR($H281=0,$I281=0),0,($I281&lt;=$H281)*(1-([1]Arbejdstider!$C$86/24)+([1]Arbejdstider!$D$86/24))*24+(MIN(([1]Arbejdstider!$D$86/24),$I281)-MIN(([1]Arbejdstider!$D$86/24),$H281)+MAX(([1]Arbejdstider!$C$86/24),$G281)-MAX(([1]Arbejdstider!$C$86/24),$H281))*24)),0.5),"")</f>
        <v>0</v>
      </c>
      <c r="BA281" s="122">
        <f t="shared" si="70"/>
        <v>0</v>
      </c>
      <c r="BB281" s="122">
        <f t="shared" si="71"/>
        <v>0</v>
      </c>
      <c r="BC281" s="122">
        <f t="shared" si="72"/>
        <v>0</v>
      </c>
      <c r="BD281" s="123"/>
      <c r="BE281" s="124"/>
      <c r="BF281" s="122">
        <f t="shared" si="69"/>
        <v>0</v>
      </c>
      <c r="BG281" s="121">
        <f t="shared" si="79"/>
        <v>0</v>
      </c>
      <c r="BH281" s="121">
        <f t="shared" si="73"/>
        <v>0</v>
      </c>
      <c r="BI281" s="121">
        <f t="shared" si="74"/>
        <v>0</v>
      </c>
      <c r="BJ281" s="121">
        <f t="shared" si="75"/>
        <v>0</v>
      </c>
      <c r="BK281" s="121">
        <f t="shared" si="67"/>
        <v>0</v>
      </c>
      <c r="BL281" s="121">
        <f t="shared" si="80"/>
        <v>0</v>
      </c>
      <c r="BM281" s="121">
        <f t="shared" si="76"/>
        <v>0</v>
      </c>
      <c r="BN281" s="121"/>
      <c r="BO281" s="125"/>
      <c r="BP281" s="126">
        <f>IF(OR(F281=0,G281=0),0,IF(AND(WEEKDAY(C281,2)=5,G281&lt;F281,G281&gt;(6/24)),(G281-MAX(F281,(6/24))+(F281&gt;G281))*24-7,IF(WEEKDAY(C281,2)=6,(G281-MAX(F281,(6/24))+(F281&gt;G281))*24,IF(WEEKDAY(C281,2)=7,IF(F281&gt;G281,([1]Arbejdstider!H$87-F281)*24,IF(F281&lt;G281,(G281-F281)*24)),0))))</f>
        <v>0</v>
      </c>
      <c r="BQ281" s="126">
        <f>IF(OR(H281=0,I281=0),0,IF(AND(WEEKDAY(C281,2)=5,I281&lt;H281,I281&gt;(6/24)),(I281-MAX(H281,(6/24))+(H281&gt;I281))*24-7,IF(WEEKDAY(C281,2)=6,(I281-MAX(H281,(6/24))+(H281&gt;I281))*24,IF(WEEKDAY(C281,2)=7,IF(H281&gt;I281,([1]Arbejdstider!H$87-H281)*24,IF(H281&lt;I281,(I281-H281)*24)),""))))</f>
        <v>0</v>
      </c>
      <c r="BR281" s="126"/>
      <c r="BS281" s="126"/>
      <c r="BT281" s="127"/>
      <c r="BU281" s="128">
        <f t="shared" si="77"/>
        <v>0</v>
      </c>
      <c r="BV281" s="129" t="str">
        <f t="shared" si="78"/>
        <v>Onsdag</v>
      </c>
      <c r="CF281" s="131"/>
      <c r="CG281" s="131"/>
      <c r="CP281" s="132"/>
    </row>
    <row r="282" spans="2:94" s="130" customFormat="1" x14ac:dyDescent="0.2">
      <c r="B282" s="106"/>
      <c r="C282" s="107">
        <f t="shared" si="81"/>
        <v>43713</v>
      </c>
      <c r="D282" s="107" t="str">
        <f t="shared" si="82"/>
        <v>Torsdag</v>
      </c>
      <c r="E282" s="108" t="s">
        <v>75</v>
      </c>
      <c r="F282" s="109">
        <f>IF(OR(E282=""),"",VLOOKUP(E282,[1]Arbejdstider!$B$4:$AE$78,2,))</f>
        <v>0.29166666666666669</v>
      </c>
      <c r="G282" s="109">
        <f>IF(OR(E282=""),"",VLOOKUP(E282,[1]Arbejdstider!$B$4:$AE$78,3,))</f>
        <v>0.625</v>
      </c>
      <c r="H282" s="109">
        <f>IF(OR(E282=""),"",VLOOKUP(E282,[1]Arbejdstider!$B$4:$AE$78,4,))</f>
        <v>0.95833333333333337</v>
      </c>
      <c r="I282" s="109">
        <f>IF(OR(E282=""),"",VLOOKUP(E282,[1]Arbejdstider!$B$4:$AE$78,5,))</f>
        <v>0.30208333333333331</v>
      </c>
      <c r="J282" s="110">
        <f>IF(OR(E282=""),"",VLOOKUP(E282,[1]Arbejdstider!$B$4:$AE$78,6,))</f>
        <v>0</v>
      </c>
      <c r="K282" s="110">
        <f>IF(OR(E282=""),"",VLOOKUP(E282,[1]Arbejdstider!$B$4:$AE$78,7,))</f>
        <v>0</v>
      </c>
      <c r="L282" s="111">
        <f>IF(OR(E282=""),"",VLOOKUP(E282,[1]Arbejdstider!$B$3:$AE$78,10,))</f>
        <v>0</v>
      </c>
      <c r="M282" s="111">
        <f>IF(OR(E282=""),"",VLOOKUP(E282,[1]Arbejdstider!$B$4:$AE$78,11,))</f>
        <v>0</v>
      </c>
      <c r="N282" s="109">
        <f>IF(OR(E282=""),"",VLOOKUP(E282,[1]Arbejdstider!$B$4:$AE$78,14,))</f>
        <v>0</v>
      </c>
      <c r="O282" s="109">
        <f>IF(OR(E282=""),"",VLOOKUP(E282,[1]Arbejdstider!$B$4:$AE$78,15,))</f>
        <v>0</v>
      </c>
      <c r="P282" s="109">
        <f>IF(OR(E282=""),"",VLOOKUP(E282,[1]Arbejdstider!$B$4:$AE$78,12,))</f>
        <v>0</v>
      </c>
      <c r="Q282" s="109">
        <f>IF(OR(E282=""),"",VLOOKUP(E282,[1]Arbejdstider!$B$4:$AE$78,13,))</f>
        <v>0</v>
      </c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>
        <f>IF(OR(E282=""),"",VLOOKUP(E282,[1]Arbejdstider!$B$4:$AE$78,16,))</f>
        <v>0</v>
      </c>
      <c r="AC282" s="112">
        <f>IF(OR(E282=""),"",VLOOKUP(E282,[1]Arbejdstider!$B$4:$AE$78,17,))</f>
        <v>0</v>
      </c>
      <c r="AD282" s="112">
        <f>IF(OR(E282=""),"",VLOOKUP(E282,[1]Arbejdstider!$B$4:$AE$78,18,))</f>
        <v>0</v>
      </c>
      <c r="AE282" s="112">
        <f>IF(OR(E282=""),"",VLOOKUP(E282,[1]Arbejdstider!$B$4:$AE$78,19,))</f>
        <v>0</v>
      </c>
      <c r="AF282" s="113">
        <f>IF(OR(E282=""),"",VLOOKUP(E282,[1]Arbejdstider!$B$4:$AE$78,20,))</f>
        <v>1</v>
      </c>
      <c r="AG282" s="109">
        <f>IF(OR(E282=""),"",VLOOKUP(E282,[1]Arbejdstider!$B$4:$AE$78,21,))</f>
        <v>0.29166666666666669</v>
      </c>
      <c r="AH282" s="109">
        <f>IF(OR(E282=""),"",VLOOKUP(E282,[1]Arbejdstider!$B$4:$AE$78,22,))</f>
        <v>0.625</v>
      </c>
      <c r="AI282" s="109">
        <f>IF(OR(E282=""),"",VLOOKUP(E282,[1]Arbejdstider!$B$4:$AE$78,23,))</f>
        <v>0.95833333333333337</v>
      </c>
      <c r="AJ282" s="114">
        <f>IF(OR(E282=""),"",VLOOKUP(E282,[1]Arbejdstider!$B$4:$AE$78,20,))</f>
        <v>1</v>
      </c>
      <c r="AK282" s="110">
        <f>IF(OR(E282=""),"",VLOOKUP(E282,[1]Arbejdstider!$B$4:$AE$78,21,))</f>
        <v>0.29166666666666669</v>
      </c>
      <c r="AL282" s="115"/>
      <c r="AM282" s="115"/>
      <c r="AN282" s="115"/>
      <c r="AO282" s="115"/>
      <c r="AP282" s="115"/>
      <c r="AQ282" s="115"/>
      <c r="AR282" s="116"/>
      <c r="AS282" s="117"/>
      <c r="AT282" s="118">
        <f>IF(OR(E282=""),"",VLOOKUP(E282,[1]Arbejdstider!$B$4:$AE$78,24,))</f>
        <v>0.29166666666666674</v>
      </c>
      <c r="AU282" s="113">
        <f>IF(OR(E282=""),"",VLOOKUP(E282,[1]Arbejdstider!$B$4:$AE$78,22,))</f>
        <v>0.625</v>
      </c>
      <c r="AV282" s="113">
        <f>IF(OR(E282=""),"",VLOOKUP(E282,[1]Arbejdstider!$B$4:$AE$78,23,))</f>
        <v>0.95833333333333337</v>
      </c>
      <c r="AW282" s="119">
        <f t="shared" si="68"/>
        <v>0.67708333333333337</v>
      </c>
      <c r="AX282" s="120">
        <f>IF(OR($F282="",$G282=""),0,((IF($G282-MAX($F282,([1]Arbejdstider!$C$84/24))+($G282&lt;$F282)&lt;0,0,$G282-MAX($F282,([1]Arbejdstider!$C$84/24))+($G282&lt;$F282)))*24)-((IF(($G282-MAX($F282,([1]Arbejdstider!$D$84/24))+($G282&lt;$F282))&lt;0,0,($G282-MAX($F282,([1]Arbejdstider!$D$84/24))+($G282&lt;$F282)))))*24)</f>
        <v>8</v>
      </c>
      <c r="AY282" s="121">
        <f>IF(OR($F282="",$G282=""),0,((IF($G282-MAX($F282,([1]Arbejdstider!$C$85/24))+($G282&lt;$F282)&lt;0,0,$G282-MAX($F282,([1]Arbejdstider!$C$85/24))+($G282&lt;$F282)))*24)-((IF(($G282-MAX($F282,([1]Arbejdstider!$D$85/24))+($G282&lt;$F282))&lt;0,0,($G282-MAX($F282,([1]Arbejdstider!$D$85/24))+($G282&lt;$F282)))))*24)-IF(OR($AR282="",$AS282=""),0,((IF($AS282-MAX($AR282,([1]Arbejdstider!$C$85/24))+($AS282&lt;$AR282)&lt;0,0,$AS282-MAX($AR282,([1]Arbejdstider!$C$85/24))+($AS282&lt;$AR282)))*24)-((IF(($AS282-MAX($AR282,([1]Arbejdstider!$D$85/24))+($AS282&lt;$AR282))&lt;0,0,($AS282-MAX($AR282,([1]Arbejdstider!$D$85/24))+($AS282&lt;$AR282)))))*24)</f>
        <v>0</v>
      </c>
      <c r="AZ282" s="121">
        <f>IFERROR(CEILING(IF(E282="","",IF(OR($F282=0,$G282=0),0,($G282&lt;=$F282)*(1-([1]Arbejdstider!$C$86/24)+([1]Arbejdstider!$D$86/24))*24+(MIN(([1]Arbejdstider!$D$86/24),$G282)-MIN(([1]Arbejdstider!$D$86/24),$F282)+MAX(([1]Arbejdstider!$C$86/24),$G282)-MAX(([1]Arbejdstider!$C$86/24),$F282))*24)-IF(OR($AR282=0,$AS282=0),0,($AS282&lt;=$AR282)*(1-([1]Arbejdstider!$C$86/24)+([1]Arbejdstider!$D$86/24))*24+(MIN(([1]Arbejdstider!$D$86/24),$AS282)-MIN(([1]Arbejdstider!$D$86/24),$AR282)+MAX(([1]Arbejdstider!$C$86/24),$AS282)-MAX(([1]Arbejdstider!$C$86/24),$AR282))*24)+IF(OR($H282=0,$I282=0),0,($I282&lt;=$H282)*(1-([1]Arbejdstider!$C$86/24)+([1]Arbejdstider!$D$86/24))*24+(MIN(([1]Arbejdstider!$D$86/24),$I282)-MIN(([1]Arbejdstider!$D$86/24),$H282)+MAX(([1]Arbejdstider!$C$86/24),$G282)-MAX(([1]Arbejdstider!$C$86/24),$H282))*24)),0.5),"")</f>
        <v>7</v>
      </c>
      <c r="BA282" s="122">
        <f t="shared" si="70"/>
        <v>0</v>
      </c>
      <c r="BB282" s="122">
        <f t="shared" si="71"/>
        <v>0</v>
      </c>
      <c r="BC282" s="122">
        <f t="shared" si="72"/>
        <v>0</v>
      </c>
      <c r="BD282" s="123"/>
      <c r="BE282" s="124"/>
      <c r="BF282" s="122">
        <f t="shared" si="69"/>
        <v>0</v>
      </c>
      <c r="BG282" s="121" t="str">
        <f t="shared" si="79"/>
        <v/>
      </c>
      <c r="BH282" s="121">
        <f t="shared" si="73"/>
        <v>0</v>
      </c>
      <c r="BI282" s="121">
        <f t="shared" si="74"/>
        <v>0</v>
      </c>
      <c r="BJ282" s="121">
        <f t="shared" si="75"/>
        <v>0</v>
      </c>
      <c r="BK282" s="121">
        <f t="shared" si="67"/>
        <v>0</v>
      </c>
      <c r="BL282" s="121">
        <f t="shared" si="80"/>
        <v>0</v>
      </c>
      <c r="BM282" s="121">
        <f t="shared" si="76"/>
        <v>0</v>
      </c>
      <c r="BN282" s="121"/>
      <c r="BO282" s="125"/>
      <c r="BP282" s="126">
        <f>IF(OR(F282=0,G282=0),0,IF(AND(WEEKDAY(C282,2)=5,G282&lt;F282,G282&gt;(6/24)),(G282-MAX(F282,(6/24))+(F282&gt;G282))*24-7,IF(WEEKDAY(C282,2)=6,(G282-MAX(F282,(6/24))+(F282&gt;G282))*24,IF(WEEKDAY(C282,2)=7,IF(F282&gt;G282,([1]Arbejdstider!H$87-F282)*24,IF(F282&lt;G282,(G282-F282)*24)),0))))</f>
        <v>0</v>
      </c>
      <c r="BQ282" s="126" t="str">
        <f>IF(OR(H282=0,I282=0),0,IF(AND(WEEKDAY(C282,2)=5,I282&lt;H282,I282&gt;(6/24)),(I282-MAX(H282,(6/24))+(H282&gt;I282))*24-7,IF(WEEKDAY(C282,2)=6,(I282-MAX(H282,(6/24))+(H282&gt;I282))*24,IF(WEEKDAY(C282,2)=7,IF(H282&gt;I282,([1]Arbejdstider!H$87-H282)*24,IF(H282&lt;I282,(I282-H282)*24)),""))))</f>
        <v/>
      </c>
      <c r="BR282" s="126"/>
      <c r="BS282" s="126"/>
      <c r="BT282" s="127"/>
      <c r="BU282" s="128">
        <f t="shared" si="77"/>
        <v>0</v>
      </c>
      <c r="BV282" s="129" t="str">
        <f t="shared" si="78"/>
        <v>Torsdag</v>
      </c>
      <c r="CF282" s="131"/>
      <c r="CG282" s="131"/>
      <c r="CP282" s="132"/>
    </row>
    <row r="283" spans="2:94" s="130" customFormat="1" x14ac:dyDescent="0.2">
      <c r="B283" s="106"/>
      <c r="C283" s="107">
        <f t="shared" si="81"/>
        <v>43714</v>
      </c>
      <c r="D283" s="107" t="str">
        <f t="shared" si="82"/>
        <v>Fredag</v>
      </c>
      <c r="E283" s="108" t="s">
        <v>76</v>
      </c>
      <c r="F283" s="109">
        <f>IF(OR(E283=""),"",VLOOKUP(E283,[1]Arbejdstider!$B$4:$AE$78,2,))</f>
        <v>0</v>
      </c>
      <c r="G283" s="109">
        <f>IF(OR(E283=""),"",VLOOKUP(E283,[1]Arbejdstider!$B$4:$AE$78,3,))</f>
        <v>0</v>
      </c>
      <c r="H283" s="109">
        <f>IF(OR(E283=""),"",VLOOKUP(E283,[1]Arbejdstider!$B$4:$AE$78,4,))</f>
        <v>0.95833333333333337</v>
      </c>
      <c r="I283" s="109">
        <f>IF(OR(E283=""),"",VLOOKUP(E283,[1]Arbejdstider!$B$4:$AE$78,5,))</f>
        <v>0.30208333333333331</v>
      </c>
      <c r="J283" s="110">
        <f>IF(OR(E283=""),"",VLOOKUP(E283,[1]Arbejdstider!$B$4:$AE$78,6,))</f>
        <v>0</v>
      </c>
      <c r="K283" s="110">
        <f>IF(OR(E283=""),"",VLOOKUP(E283,[1]Arbejdstider!$B$4:$AE$78,7,))</f>
        <v>0</v>
      </c>
      <c r="L283" s="111">
        <f>IF(OR(E283=""),"",VLOOKUP(E283,[1]Arbejdstider!$B$3:$AE$78,10,))</f>
        <v>0</v>
      </c>
      <c r="M283" s="111">
        <f>IF(OR(E283=""),"",VLOOKUP(E283,[1]Arbejdstider!$B$4:$AE$78,11,))</f>
        <v>0</v>
      </c>
      <c r="N283" s="109">
        <f>IF(OR(E283=""),"",VLOOKUP(E283,[1]Arbejdstider!$B$4:$AE$78,14,))</f>
        <v>0</v>
      </c>
      <c r="O283" s="109">
        <f>IF(OR(E283=""),"",VLOOKUP(E283,[1]Arbejdstider!$B$4:$AE$78,15,))</f>
        <v>0</v>
      </c>
      <c r="P283" s="109">
        <f>IF(OR(E283=""),"",VLOOKUP(E283,[1]Arbejdstider!$B$4:$AE$78,12,))</f>
        <v>0</v>
      </c>
      <c r="Q283" s="109">
        <f>IF(OR(E283=""),"",VLOOKUP(E283,[1]Arbejdstider!$B$4:$AE$78,13,))</f>
        <v>0</v>
      </c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>
        <f>IF(OR(E283=""),"",VLOOKUP(E283,[1]Arbejdstider!$B$4:$AE$78,16,))</f>
        <v>0</v>
      </c>
      <c r="AC283" s="112">
        <f>IF(OR(E283=""),"",VLOOKUP(E283,[1]Arbejdstider!$B$4:$AE$78,17,))</f>
        <v>0</v>
      </c>
      <c r="AD283" s="112">
        <f>IF(OR(E283=""),"",VLOOKUP(E283,[1]Arbejdstider!$B$4:$AE$78,18,))</f>
        <v>0</v>
      </c>
      <c r="AE283" s="112">
        <f>IF(OR(E283=""),"",VLOOKUP(E283,[1]Arbejdstider!$B$4:$AE$78,19,))</f>
        <v>0</v>
      </c>
      <c r="AF283" s="113">
        <f>IF(OR(E283=""),"",VLOOKUP(E283,[1]Arbejdstider!$B$4:$AE$78,20,))</f>
        <v>1</v>
      </c>
      <c r="AG283" s="109">
        <f>IF(OR(E283=""),"",VLOOKUP(E283,[1]Arbejdstider!$B$4:$AE$78,21,))</f>
        <v>0.95833333333333337</v>
      </c>
      <c r="AH283" s="109">
        <f>IF(OR(E283=""),"",VLOOKUP(E283,[1]Arbejdstider!$B$4:$AE$78,22,))</f>
        <v>0</v>
      </c>
      <c r="AI283" s="109">
        <f>IF(OR(E283=""),"",VLOOKUP(E283,[1]Arbejdstider!$B$4:$AE$78,23,))</f>
        <v>0</v>
      </c>
      <c r="AJ283" s="114">
        <f>IF(OR(E283=""),"",VLOOKUP(E283,[1]Arbejdstider!$B$4:$AE$78,20,))</f>
        <v>1</v>
      </c>
      <c r="AK283" s="110">
        <f>IF(OR(E283=""),"",VLOOKUP(E283,[1]Arbejdstider!$B$4:$AE$78,21,))</f>
        <v>0.95833333333333337</v>
      </c>
      <c r="AL283" s="115"/>
      <c r="AM283" s="115"/>
      <c r="AN283" s="115"/>
      <c r="AO283" s="115"/>
      <c r="AP283" s="115"/>
      <c r="AQ283" s="115"/>
      <c r="AR283" s="116"/>
      <c r="AS283" s="117"/>
      <c r="AT283" s="118">
        <f>IF(OR(E283=""),"",VLOOKUP(E283,[1]Arbejdstider!$B$4:$AE$78,24,))</f>
        <v>0.95833333333333337</v>
      </c>
      <c r="AU283" s="113">
        <f>IF(OR(E283=""),"",VLOOKUP(E283,[1]Arbejdstider!$B$4:$AE$78,22,))</f>
        <v>0</v>
      </c>
      <c r="AV283" s="113">
        <f>IF(OR(E283=""),"",VLOOKUP(E283,[1]Arbejdstider!$B$4:$AE$78,23,))</f>
        <v>0</v>
      </c>
      <c r="AW283" s="119">
        <f t="shared" si="68"/>
        <v>0.34375</v>
      </c>
      <c r="AX283" s="120">
        <f>IF(OR($F283="",$G283=""),0,((IF($G283-MAX($F283,([1]Arbejdstider!$C$84/24))+($G283&lt;$F283)&lt;0,0,$G283-MAX($F283,([1]Arbejdstider!$C$84/24))+($G283&lt;$F283)))*24)-((IF(($G283-MAX($F283,([1]Arbejdstider!$D$84/24))+($G283&lt;$F283))&lt;0,0,($G283-MAX($F283,([1]Arbejdstider!$D$84/24))+($G283&lt;$F283)))))*24)</f>
        <v>0</v>
      </c>
      <c r="AY283" s="121">
        <f>IF(OR($F283="",$G283=""),0,((IF($G283-MAX($F283,([1]Arbejdstider!$C$85/24))+($G283&lt;$F283)&lt;0,0,$G283-MAX($F283,([1]Arbejdstider!$C$85/24))+($G283&lt;$F283)))*24)-((IF(($G283-MAX($F283,([1]Arbejdstider!$D$85/24))+($G283&lt;$F283))&lt;0,0,($G283-MAX($F283,([1]Arbejdstider!$D$85/24))+($G283&lt;$F283)))))*24)-IF(OR($AR283="",$AS283=""),0,((IF($AS283-MAX($AR283,([1]Arbejdstider!$C$85/24))+($AS283&lt;$AR283)&lt;0,0,$AS283-MAX($AR283,([1]Arbejdstider!$C$85/24))+($AS283&lt;$AR283)))*24)-((IF(($AS283-MAX($AR283,([1]Arbejdstider!$D$85/24))+($AS283&lt;$AR283))&lt;0,0,($AS283-MAX($AR283,([1]Arbejdstider!$D$85/24))+($AS283&lt;$AR283)))))*24)</f>
        <v>0</v>
      </c>
      <c r="AZ283" s="121">
        <f>IFERROR(CEILING(IF(E283="","",IF(OR($F283=0,$G283=0),0,($G283&lt;=$F283)*(1-([1]Arbejdstider!$C$86/24)+([1]Arbejdstider!$D$86/24))*24+(MIN(([1]Arbejdstider!$D$86/24),$G283)-MIN(([1]Arbejdstider!$D$86/24),$F283)+MAX(([1]Arbejdstider!$C$86/24),$G283)-MAX(([1]Arbejdstider!$C$86/24),$F283))*24)-IF(OR($AR283=0,$AS283=0),0,($AS283&lt;=$AR283)*(1-([1]Arbejdstider!$C$86/24)+([1]Arbejdstider!$D$86/24))*24+(MIN(([1]Arbejdstider!$D$86/24),$AS283)-MIN(([1]Arbejdstider!$D$86/24),$AR283)+MAX(([1]Arbejdstider!$C$86/24),$AS283)-MAX(([1]Arbejdstider!$C$86/24),$AR283))*24)+IF(OR($H283=0,$I283=0),0,($I283&lt;=$H283)*(1-([1]Arbejdstider!$C$86/24)+([1]Arbejdstider!$D$86/24))*24+(MIN(([1]Arbejdstider!$D$86/24),$I283)-MIN(([1]Arbejdstider!$D$86/24),$H283)+MAX(([1]Arbejdstider!$C$86/24),$G283)-MAX(([1]Arbejdstider!$C$86/24),$H283))*24)),0.5),"")</f>
        <v>7</v>
      </c>
      <c r="BA283" s="122">
        <f t="shared" si="70"/>
        <v>0</v>
      </c>
      <c r="BB283" s="122">
        <f t="shared" si="71"/>
        <v>0</v>
      </c>
      <c r="BC283" s="122">
        <f t="shared" si="72"/>
        <v>0</v>
      </c>
      <c r="BD283" s="123"/>
      <c r="BE283" s="124"/>
      <c r="BF283" s="122">
        <f t="shared" si="69"/>
        <v>0</v>
      </c>
      <c r="BG283" s="121">
        <f t="shared" si="79"/>
        <v>1.5</v>
      </c>
      <c r="BH283" s="121">
        <f t="shared" si="73"/>
        <v>0</v>
      </c>
      <c r="BI283" s="121">
        <f t="shared" si="74"/>
        <v>0</v>
      </c>
      <c r="BJ283" s="121">
        <f t="shared" si="75"/>
        <v>0</v>
      </c>
      <c r="BK283" s="121">
        <f t="shared" si="67"/>
        <v>0</v>
      </c>
      <c r="BL283" s="121">
        <f t="shared" si="80"/>
        <v>0</v>
      </c>
      <c r="BM283" s="121">
        <f t="shared" si="76"/>
        <v>0</v>
      </c>
      <c r="BN283" s="121"/>
      <c r="BO283" s="125"/>
      <c r="BP283" s="126">
        <f>IF(OR(F283=0,G283=0),0,IF(AND(WEEKDAY(C283,2)=5,G283&lt;F283,G283&gt;(6/24)),(G283-MAX(F283,(6/24))+(F283&gt;G283))*24-7,IF(WEEKDAY(C283,2)=6,(G283-MAX(F283,(6/24))+(F283&gt;G283))*24,IF(WEEKDAY(C283,2)=7,IF(F283&gt;G283,([1]Arbejdstider!H$87-F283)*24,IF(F283&lt;G283,(G283-F283)*24)),0))))</f>
        <v>0</v>
      </c>
      <c r="BQ283" s="126">
        <f>IF(OR(H283=0,I283=0),0,IF(AND(WEEKDAY(C283,2)=5,I283&lt;H283,I283&gt;(6/24)),(I283-MAX(H283,(6/24))+(H283&gt;I283))*24-7,IF(WEEKDAY(C283,2)=6,(I283-MAX(H283,(6/24))+(H283&gt;I283))*24,IF(WEEKDAY(C283,2)=7,IF(H283&gt;I283,([1]Arbejdstider!H$87-H283)*24,IF(H283&lt;I283,(I283-H283)*24)),""))))</f>
        <v>1.25</v>
      </c>
      <c r="BR283" s="126"/>
      <c r="BS283" s="126"/>
      <c r="BT283" s="127"/>
      <c r="BU283" s="128">
        <f t="shared" si="77"/>
        <v>0</v>
      </c>
      <c r="BV283" s="129" t="str">
        <f t="shared" si="78"/>
        <v>Fredag</v>
      </c>
      <c r="CF283" s="131"/>
      <c r="CG283" s="131"/>
      <c r="CP283" s="132"/>
    </row>
    <row r="284" spans="2:94" s="130" customFormat="1" x14ac:dyDescent="0.2">
      <c r="B284" s="106"/>
      <c r="C284" s="107">
        <f t="shared" si="81"/>
        <v>43715</v>
      </c>
      <c r="D284" s="107" t="str">
        <f t="shared" si="82"/>
        <v>Lørdag</v>
      </c>
      <c r="E284" s="108" t="s">
        <v>68</v>
      </c>
      <c r="F284" s="109">
        <f>IF(OR(E284=""),"",VLOOKUP(E284,[1]Arbejdstider!$B$4:$AE$78,2,))</f>
        <v>0</v>
      </c>
      <c r="G284" s="109">
        <f>IF(OR(E284=""),"",VLOOKUP(E284,[1]Arbejdstider!$B$4:$AE$78,3,))</f>
        <v>0</v>
      </c>
      <c r="H284" s="109">
        <f>IF(OR(E284=""),"",VLOOKUP(E284,[1]Arbejdstider!$B$4:$AE$78,4,))</f>
        <v>0</v>
      </c>
      <c r="I284" s="109">
        <f>IF(OR(E284=""),"",VLOOKUP(E284,[1]Arbejdstider!$B$4:$AE$78,5,))</f>
        <v>0</v>
      </c>
      <c r="J284" s="110">
        <f>IF(OR(E284=""),"",VLOOKUP(E284,[1]Arbejdstider!$B$4:$AE$78,6,))</f>
        <v>0</v>
      </c>
      <c r="K284" s="110">
        <f>IF(OR(E284=""),"",VLOOKUP(E284,[1]Arbejdstider!$B$4:$AE$78,7,))</f>
        <v>0</v>
      </c>
      <c r="L284" s="111">
        <f>IF(OR(E284=""),"",VLOOKUP(E284,[1]Arbejdstider!$B$3:$AE$78,10,))</f>
        <v>0</v>
      </c>
      <c r="M284" s="111">
        <f>IF(OR(E284=""),"",VLOOKUP(E284,[1]Arbejdstider!$B$4:$AE$78,11,))</f>
        <v>0</v>
      </c>
      <c r="N284" s="109">
        <f>IF(OR(E284=""),"",VLOOKUP(E284,[1]Arbejdstider!$B$4:$AE$78,14,))</f>
        <v>0</v>
      </c>
      <c r="O284" s="109">
        <f>IF(OR(E284=""),"",VLOOKUP(E284,[1]Arbejdstider!$B$4:$AE$78,15,))</f>
        <v>0</v>
      </c>
      <c r="P284" s="109">
        <f>IF(OR(E284=""),"",VLOOKUP(E284,[1]Arbejdstider!$B$4:$AE$78,12,))</f>
        <v>0</v>
      </c>
      <c r="Q284" s="109">
        <f>IF(OR(E284=""),"",VLOOKUP(E284,[1]Arbejdstider!$B$4:$AE$78,13,))</f>
        <v>0</v>
      </c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>
        <f>IF(OR(E284=""),"",VLOOKUP(E284,[1]Arbejdstider!$B$4:$AE$78,16,))</f>
        <v>0</v>
      </c>
      <c r="AC284" s="112">
        <f>IF(OR(E284=""),"",VLOOKUP(E284,[1]Arbejdstider!$B$4:$AE$78,17,))</f>
        <v>0</v>
      </c>
      <c r="AD284" s="112">
        <f>IF(OR(E284=""),"",VLOOKUP(E284,[1]Arbejdstider!$B$4:$AE$78,18,))</f>
        <v>0</v>
      </c>
      <c r="AE284" s="112">
        <f>IF(OR(E284=""),"",VLOOKUP(E284,[1]Arbejdstider!$B$4:$AE$78,19,))</f>
        <v>0</v>
      </c>
      <c r="AF284" s="113">
        <f>IF(OR(E284=""),"",VLOOKUP(E284,[1]Arbejdstider!$B$4:$AE$78,20,))</f>
        <v>1</v>
      </c>
      <c r="AG284" s="109">
        <f>IF(OR(E284=""),"",VLOOKUP(E284,[1]Arbejdstider!$B$4:$AE$78,21,))</f>
        <v>1</v>
      </c>
      <c r="AH284" s="109">
        <f>IF(OR(E284=""),"",VLOOKUP(E284,[1]Arbejdstider!$B$4:$AE$78,22,))</f>
        <v>0</v>
      </c>
      <c r="AI284" s="109">
        <f>IF(OR(E284=""),"",VLOOKUP(E284,[1]Arbejdstider!$B$4:$AE$78,23,))</f>
        <v>0</v>
      </c>
      <c r="AJ284" s="114">
        <f>IF(OR(E284=""),"",VLOOKUP(E284,[1]Arbejdstider!$B$4:$AE$78,20,))</f>
        <v>1</v>
      </c>
      <c r="AK284" s="110">
        <f>IF(OR(E284=""),"",VLOOKUP(E284,[1]Arbejdstider!$B$4:$AE$78,21,))</f>
        <v>1</v>
      </c>
      <c r="AL284" s="115"/>
      <c r="AM284" s="115"/>
      <c r="AN284" s="115"/>
      <c r="AO284" s="115"/>
      <c r="AP284" s="115"/>
      <c r="AQ284" s="115"/>
      <c r="AR284" s="116"/>
      <c r="AS284" s="117"/>
      <c r="AT284" s="118">
        <f>IF(OR(E284=""),"",VLOOKUP(E284,[1]Arbejdstider!$B$4:$AE$78,24,))</f>
        <v>0</v>
      </c>
      <c r="AU284" s="113">
        <f>IF(OR(E284=""),"",VLOOKUP(E284,[1]Arbejdstider!$B$4:$AE$78,22,))</f>
        <v>0</v>
      </c>
      <c r="AV284" s="113">
        <f>IF(OR(E284=""),"",VLOOKUP(E284,[1]Arbejdstider!$B$4:$AE$78,23,))</f>
        <v>0</v>
      </c>
      <c r="AW284" s="119">
        <f t="shared" si="68"/>
        <v>0</v>
      </c>
      <c r="AX284" s="120">
        <f>IF(OR($F284="",$G284=""),0,((IF($G284-MAX($F284,([1]Arbejdstider!$C$84/24))+($G284&lt;$F284)&lt;0,0,$G284-MAX($F284,([1]Arbejdstider!$C$84/24))+($G284&lt;$F284)))*24)-((IF(($G284-MAX($F284,([1]Arbejdstider!$D$84/24))+($G284&lt;$F284))&lt;0,0,($G284-MAX($F284,([1]Arbejdstider!$D$84/24))+($G284&lt;$F284)))))*24)</f>
        <v>0</v>
      </c>
      <c r="AY284" s="121">
        <f>IF(OR($F284="",$G284=""),0,((IF($G284-MAX($F284,([1]Arbejdstider!$C$85/24))+($G284&lt;$F284)&lt;0,0,$G284-MAX($F284,([1]Arbejdstider!$C$85/24))+($G284&lt;$F284)))*24)-((IF(($G284-MAX($F284,([1]Arbejdstider!$D$85/24))+($G284&lt;$F284))&lt;0,0,($G284-MAX($F284,([1]Arbejdstider!$D$85/24))+($G284&lt;$F284)))))*24)-IF(OR($AR284="",$AS284=""),0,((IF($AS284-MAX($AR284,([1]Arbejdstider!$C$85/24))+($AS284&lt;$AR284)&lt;0,0,$AS284-MAX($AR284,([1]Arbejdstider!$C$85/24))+($AS284&lt;$AR284)))*24)-((IF(($AS284-MAX($AR284,([1]Arbejdstider!$D$85/24))+($AS284&lt;$AR284))&lt;0,0,($AS284-MAX($AR284,([1]Arbejdstider!$D$85/24))+($AS284&lt;$AR284)))))*24)</f>
        <v>0</v>
      </c>
      <c r="AZ284" s="121">
        <f>IFERROR(CEILING(IF(E284="","",IF(OR($F284=0,$G284=0),0,($G284&lt;=$F284)*(1-([1]Arbejdstider!$C$86/24)+([1]Arbejdstider!$D$86/24))*24+(MIN(([1]Arbejdstider!$D$86/24),$G284)-MIN(([1]Arbejdstider!$D$86/24),$F284)+MAX(([1]Arbejdstider!$C$86/24),$G284)-MAX(([1]Arbejdstider!$C$86/24),$F284))*24)-IF(OR($AR284=0,$AS284=0),0,($AS284&lt;=$AR284)*(1-([1]Arbejdstider!$C$86/24)+([1]Arbejdstider!$D$86/24))*24+(MIN(([1]Arbejdstider!$D$86/24),$AS284)-MIN(([1]Arbejdstider!$D$86/24),$AR284)+MAX(([1]Arbejdstider!$C$86/24),$AS284)-MAX(([1]Arbejdstider!$C$86/24),$AR284))*24)+IF(OR($H284=0,$I284=0),0,($I284&lt;=$H284)*(1-([1]Arbejdstider!$C$86/24)+([1]Arbejdstider!$D$86/24))*24+(MIN(([1]Arbejdstider!$D$86/24),$I284)-MIN(([1]Arbejdstider!$D$86/24),$H284)+MAX(([1]Arbejdstider!$C$86/24),$G284)-MAX(([1]Arbejdstider!$C$86/24),$H284))*24)),0.5),"")</f>
        <v>0</v>
      </c>
      <c r="BA284" s="122">
        <f t="shared" si="70"/>
        <v>0</v>
      </c>
      <c r="BB284" s="122">
        <f t="shared" si="71"/>
        <v>0</v>
      </c>
      <c r="BC284" s="122">
        <f t="shared" si="72"/>
        <v>0</v>
      </c>
      <c r="BD284" s="123"/>
      <c r="BE284" s="124"/>
      <c r="BF284" s="122">
        <f t="shared" si="69"/>
        <v>0</v>
      </c>
      <c r="BG284" s="121">
        <f t="shared" si="79"/>
        <v>0</v>
      </c>
      <c r="BH284" s="121">
        <f t="shared" si="73"/>
        <v>0</v>
      </c>
      <c r="BI284" s="121">
        <f t="shared" si="74"/>
        <v>0</v>
      </c>
      <c r="BJ284" s="121">
        <f t="shared" si="75"/>
        <v>0</v>
      </c>
      <c r="BK284" s="121">
        <f t="shared" si="67"/>
        <v>0</v>
      </c>
      <c r="BL284" s="121">
        <f t="shared" si="80"/>
        <v>0</v>
      </c>
      <c r="BM284" s="121">
        <f t="shared" si="76"/>
        <v>0</v>
      </c>
      <c r="BN284" s="121"/>
      <c r="BO284" s="125"/>
      <c r="BP284" s="126">
        <f>IF(OR(F284=0,G284=0),0,IF(AND(WEEKDAY(C284,2)=5,G284&lt;F284,G284&gt;(6/24)),(G284-MAX(F284,(6/24))+(F284&gt;G284))*24-7,IF(WEEKDAY(C284,2)=6,(G284-MAX(F284,(6/24))+(F284&gt;G284))*24,IF(WEEKDAY(C284,2)=7,IF(F284&gt;G284,([1]Arbejdstider!H$87-F284)*24,IF(F284&lt;G284,(G284-F284)*24)),0))))</f>
        <v>0</v>
      </c>
      <c r="BQ284" s="126">
        <f>IF(OR(H284=0,I284=0),0,IF(AND(WEEKDAY(C284,2)=5,I284&lt;H284,I284&gt;(6/24)),(I284-MAX(H284,(6/24))+(H284&gt;I284))*24-7,IF(WEEKDAY(C284,2)=6,(I284-MAX(H284,(6/24))+(H284&gt;I284))*24,IF(WEEKDAY(C284,2)=7,IF(H284&gt;I284,([1]Arbejdstider!H$87-H284)*24,IF(H284&lt;I284,(I284-H284)*24)),""))))</f>
        <v>0</v>
      </c>
      <c r="BR284" s="126"/>
      <c r="BS284" s="126"/>
      <c r="BT284" s="127"/>
      <c r="BU284" s="128">
        <f t="shared" si="77"/>
        <v>0</v>
      </c>
      <c r="BV284" s="129" t="str">
        <f t="shared" si="78"/>
        <v>Lørdag</v>
      </c>
      <c r="CF284" s="131"/>
      <c r="CG284" s="131"/>
      <c r="CP284" s="132"/>
    </row>
    <row r="285" spans="2:94" s="130" customFormat="1" x14ac:dyDescent="0.2">
      <c r="B285" s="106"/>
      <c r="C285" s="107">
        <f t="shared" si="81"/>
        <v>43716</v>
      </c>
      <c r="D285" s="107" t="str">
        <f t="shared" si="82"/>
        <v>Søndag</v>
      </c>
      <c r="E285" s="108" t="s">
        <v>68</v>
      </c>
      <c r="F285" s="109">
        <f>IF(OR(E285=""),"",VLOOKUP(E285,[1]Arbejdstider!$B$4:$AE$78,2,))</f>
        <v>0</v>
      </c>
      <c r="G285" s="109">
        <f>IF(OR(E285=""),"",VLOOKUP(E285,[1]Arbejdstider!$B$4:$AE$78,3,))</f>
        <v>0</v>
      </c>
      <c r="H285" s="109">
        <f>IF(OR(E285=""),"",VLOOKUP(E285,[1]Arbejdstider!$B$4:$AE$78,4,))</f>
        <v>0</v>
      </c>
      <c r="I285" s="109">
        <f>IF(OR(E285=""),"",VLOOKUP(E285,[1]Arbejdstider!$B$4:$AE$78,5,))</f>
        <v>0</v>
      </c>
      <c r="J285" s="110">
        <f>IF(OR(E285=""),"",VLOOKUP(E285,[1]Arbejdstider!$B$4:$AE$78,6,))</f>
        <v>0</v>
      </c>
      <c r="K285" s="110">
        <f>IF(OR(E285=""),"",VLOOKUP(E285,[1]Arbejdstider!$B$4:$AE$78,7,))</f>
        <v>0</v>
      </c>
      <c r="L285" s="111">
        <f>IF(OR(E285=""),"",VLOOKUP(E285,[1]Arbejdstider!$B$3:$AE$78,10,))</f>
        <v>0</v>
      </c>
      <c r="M285" s="111">
        <f>IF(OR(E285=""),"",VLOOKUP(E285,[1]Arbejdstider!$B$4:$AE$78,11,))</f>
        <v>0</v>
      </c>
      <c r="N285" s="109">
        <f>IF(OR(E285=""),"",VLOOKUP(E285,[1]Arbejdstider!$B$4:$AE$78,14,))</f>
        <v>0</v>
      </c>
      <c r="O285" s="109">
        <f>IF(OR(E285=""),"",VLOOKUP(E285,[1]Arbejdstider!$B$4:$AE$78,15,))</f>
        <v>0</v>
      </c>
      <c r="P285" s="109">
        <f>IF(OR(E285=""),"",VLOOKUP(E285,[1]Arbejdstider!$B$4:$AE$78,12,))</f>
        <v>0</v>
      </c>
      <c r="Q285" s="109">
        <f>IF(OR(E285=""),"",VLOOKUP(E285,[1]Arbejdstider!$B$4:$AE$78,13,))</f>
        <v>0</v>
      </c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>
        <f>IF(OR(E285=""),"",VLOOKUP(E285,[1]Arbejdstider!$B$4:$AE$78,16,))</f>
        <v>0</v>
      </c>
      <c r="AC285" s="112">
        <f>IF(OR(E285=""),"",VLOOKUP(E285,[1]Arbejdstider!$B$4:$AE$78,17,))</f>
        <v>0</v>
      </c>
      <c r="AD285" s="112">
        <f>IF(OR(E285=""),"",VLOOKUP(E285,[1]Arbejdstider!$B$4:$AE$78,18,))</f>
        <v>0</v>
      </c>
      <c r="AE285" s="112">
        <f>IF(OR(E285=""),"",VLOOKUP(E285,[1]Arbejdstider!$B$4:$AE$78,19,))</f>
        <v>0</v>
      </c>
      <c r="AF285" s="113">
        <f>IF(OR(E285=""),"",VLOOKUP(E285,[1]Arbejdstider!$B$4:$AE$78,20,))</f>
        <v>1</v>
      </c>
      <c r="AG285" s="109">
        <f>IF(OR(E285=""),"",VLOOKUP(E285,[1]Arbejdstider!$B$4:$AE$78,21,))</f>
        <v>1</v>
      </c>
      <c r="AH285" s="109">
        <f>IF(OR(E285=""),"",VLOOKUP(E285,[1]Arbejdstider!$B$4:$AE$78,22,))</f>
        <v>0</v>
      </c>
      <c r="AI285" s="109">
        <f>IF(OR(E285=""),"",VLOOKUP(E285,[1]Arbejdstider!$B$4:$AE$78,23,))</f>
        <v>0</v>
      </c>
      <c r="AJ285" s="114">
        <f>IF(OR(E285=""),"",VLOOKUP(E285,[1]Arbejdstider!$B$4:$AE$78,20,))</f>
        <v>1</v>
      </c>
      <c r="AK285" s="110">
        <f>IF(OR(E285=""),"",VLOOKUP(E285,[1]Arbejdstider!$B$4:$AE$78,21,))</f>
        <v>1</v>
      </c>
      <c r="AL285" s="115"/>
      <c r="AM285" s="115"/>
      <c r="AN285" s="115"/>
      <c r="AO285" s="115"/>
      <c r="AP285" s="115"/>
      <c r="AQ285" s="115"/>
      <c r="AR285" s="116"/>
      <c r="AS285" s="117"/>
      <c r="AT285" s="118">
        <f>IF(OR(E285=""),"",VLOOKUP(E285,[1]Arbejdstider!$B$4:$AE$78,24,))</f>
        <v>0</v>
      </c>
      <c r="AU285" s="113">
        <f>IF(OR(E285=""),"",VLOOKUP(E285,[1]Arbejdstider!$B$4:$AE$78,22,))</f>
        <v>0</v>
      </c>
      <c r="AV285" s="113">
        <f>IF(OR(E285=""),"",VLOOKUP(E285,[1]Arbejdstider!$B$4:$AE$78,23,))</f>
        <v>0</v>
      </c>
      <c r="AW285" s="119">
        <f t="shared" si="68"/>
        <v>0</v>
      </c>
      <c r="AX285" s="120">
        <f>IF(OR($F285="",$G285=""),0,((IF($G285-MAX($F285,([1]Arbejdstider!$C$84/24))+($G285&lt;$F285)&lt;0,0,$G285-MAX($F285,([1]Arbejdstider!$C$84/24))+($G285&lt;$F285)))*24)-((IF(($G285-MAX($F285,([1]Arbejdstider!$D$84/24))+($G285&lt;$F285))&lt;0,0,($G285-MAX($F285,([1]Arbejdstider!$D$84/24))+($G285&lt;$F285)))))*24)</f>
        <v>0</v>
      </c>
      <c r="AY285" s="121">
        <f>IF(OR($F285="",$G285=""),0,((IF($G285-MAX($F285,([1]Arbejdstider!$C$85/24))+($G285&lt;$F285)&lt;0,0,$G285-MAX($F285,([1]Arbejdstider!$C$85/24))+($G285&lt;$F285)))*24)-((IF(($G285-MAX($F285,([1]Arbejdstider!$D$85/24))+($G285&lt;$F285))&lt;0,0,($G285-MAX($F285,([1]Arbejdstider!$D$85/24))+($G285&lt;$F285)))))*24)-IF(OR($AR285="",$AS285=""),0,((IF($AS285-MAX($AR285,([1]Arbejdstider!$C$85/24))+($AS285&lt;$AR285)&lt;0,0,$AS285-MAX($AR285,([1]Arbejdstider!$C$85/24))+($AS285&lt;$AR285)))*24)-((IF(($AS285-MAX($AR285,([1]Arbejdstider!$D$85/24))+($AS285&lt;$AR285))&lt;0,0,($AS285-MAX($AR285,([1]Arbejdstider!$D$85/24))+($AS285&lt;$AR285)))))*24)</f>
        <v>0</v>
      </c>
      <c r="AZ285" s="121">
        <f>IFERROR(CEILING(IF(E285="","",IF(OR($F285=0,$G285=0),0,($G285&lt;=$F285)*(1-([1]Arbejdstider!$C$86/24)+([1]Arbejdstider!$D$86/24))*24+(MIN(([1]Arbejdstider!$D$86/24),$G285)-MIN(([1]Arbejdstider!$D$86/24),$F285)+MAX(([1]Arbejdstider!$C$86/24),$G285)-MAX(([1]Arbejdstider!$C$86/24),$F285))*24)-IF(OR($AR285=0,$AS285=0),0,($AS285&lt;=$AR285)*(1-([1]Arbejdstider!$C$86/24)+([1]Arbejdstider!$D$86/24))*24+(MIN(([1]Arbejdstider!$D$86/24),$AS285)-MIN(([1]Arbejdstider!$D$86/24),$AR285)+MAX(([1]Arbejdstider!$C$86/24),$AS285)-MAX(([1]Arbejdstider!$C$86/24),$AR285))*24)+IF(OR($H285=0,$I285=0),0,($I285&lt;=$H285)*(1-([1]Arbejdstider!$C$86/24)+([1]Arbejdstider!$D$86/24))*24+(MIN(([1]Arbejdstider!$D$86/24),$I285)-MIN(([1]Arbejdstider!$D$86/24),$H285)+MAX(([1]Arbejdstider!$C$86/24),$G285)-MAX(([1]Arbejdstider!$C$86/24),$H285))*24)),0.5),"")</f>
        <v>0</v>
      </c>
      <c r="BA285" s="122">
        <f t="shared" si="70"/>
        <v>0</v>
      </c>
      <c r="BB285" s="122">
        <f t="shared" si="71"/>
        <v>0</v>
      </c>
      <c r="BC285" s="122">
        <f t="shared" si="72"/>
        <v>0</v>
      </c>
      <c r="BD285" s="123"/>
      <c r="BE285" s="124"/>
      <c r="BF285" s="122">
        <f t="shared" si="69"/>
        <v>0</v>
      </c>
      <c r="BG285" s="121">
        <f t="shared" si="79"/>
        <v>0</v>
      </c>
      <c r="BH285" s="121">
        <f t="shared" si="73"/>
        <v>0</v>
      </c>
      <c r="BI285" s="121">
        <f t="shared" si="74"/>
        <v>0</v>
      </c>
      <c r="BJ285" s="121">
        <f t="shared" si="75"/>
        <v>0</v>
      </c>
      <c r="BK285" s="121">
        <f t="shared" si="67"/>
        <v>0</v>
      </c>
      <c r="BL285" s="121">
        <f t="shared" si="80"/>
        <v>0</v>
      </c>
      <c r="BM285" s="121">
        <f t="shared" si="76"/>
        <v>0</v>
      </c>
      <c r="BN285" s="121"/>
      <c r="BO285" s="125"/>
      <c r="BP285" s="126">
        <f>IF(OR(F285=0,G285=0),0,IF(AND(WEEKDAY(C285,2)=5,G285&lt;F285,G285&gt;(6/24)),(G285-MAX(F285,(6/24))+(F285&gt;G285))*24-7,IF(WEEKDAY(C285,2)=6,(G285-MAX(F285,(6/24))+(F285&gt;G285))*24,IF(WEEKDAY(C285,2)=7,IF(F285&gt;G285,([1]Arbejdstider!H$87-F285)*24,IF(F285&lt;G285,(G285-F285)*24)),0))))</f>
        <v>0</v>
      </c>
      <c r="BQ285" s="126">
        <f>IF(OR(H285=0,I285=0),0,IF(AND(WEEKDAY(C285,2)=5,I285&lt;H285,I285&gt;(6/24)),(I285-MAX(H285,(6/24))+(H285&gt;I285))*24-7,IF(WEEKDAY(C285,2)=6,(I285-MAX(H285,(6/24))+(H285&gt;I285))*24,IF(WEEKDAY(C285,2)=7,IF(H285&gt;I285,([1]Arbejdstider!H$87-H285)*24,IF(H285&lt;I285,(I285-H285)*24)),""))))</f>
        <v>0</v>
      </c>
      <c r="BR285" s="126"/>
      <c r="BS285" s="126"/>
      <c r="BT285" s="127"/>
      <c r="BU285" s="128">
        <f t="shared" si="77"/>
        <v>0</v>
      </c>
      <c r="BV285" s="129" t="str">
        <f t="shared" si="78"/>
        <v>Søndag</v>
      </c>
      <c r="CF285" s="131"/>
      <c r="CG285" s="131"/>
      <c r="CP285" s="132"/>
    </row>
    <row r="286" spans="2:94" s="130" customFormat="1" x14ac:dyDescent="0.2">
      <c r="B286" s="106"/>
      <c r="C286" s="107">
        <f t="shared" si="81"/>
        <v>43717</v>
      </c>
      <c r="D286" s="107" t="str">
        <f t="shared" si="82"/>
        <v>Mandag</v>
      </c>
      <c r="E286" s="108" t="s">
        <v>68</v>
      </c>
      <c r="F286" s="109">
        <f>IF(OR(E286=""),"",VLOOKUP(E286,[1]Arbejdstider!$B$4:$AE$78,2,))</f>
        <v>0</v>
      </c>
      <c r="G286" s="109">
        <f>IF(OR(E286=""),"",VLOOKUP(E286,[1]Arbejdstider!$B$4:$AE$78,3,))</f>
        <v>0</v>
      </c>
      <c r="H286" s="109">
        <f>IF(OR(E286=""),"",VLOOKUP(E286,[1]Arbejdstider!$B$4:$AE$78,4,))</f>
        <v>0</v>
      </c>
      <c r="I286" s="109">
        <f>IF(OR(E286=""),"",VLOOKUP(E286,[1]Arbejdstider!$B$4:$AE$78,5,))</f>
        <v>0</v>
      </c>
      <c r="J286" s="110">
        <f>IF(OR(E286=""),"",VLOOKUP(E286,[1]Arbejdstider!$B$4:$AE$78,6,))</f>
        <v>0</v>
      </c>
      <c r="K286" s="110">
        <f>IF(OR(E286=""),"",VLOOKUP(E286,[1]Arbejdstider!$B$4:$AE$78,7,))</f>
        <v>0</v>
      </c>
      <c r="L286" s="111">
        <f>IF(OR(E286=""),"",VLOOKUP(E286,[1]Arbejdstider!$B$3:$AE$78,10,))</f>
        <v>0</v>
      </c>
      <c r="M286" s="111">
        <f>IF(OR(E286=""),"",VLOOKUP(E286,[1]Arbejdstider!$B$4:$AE$78,11,))</f>
        <v>0</v>
      </c>
      <c r="N286" s="109">
        <f>IF(OR(E286=""),"",VLOOKUP(E286,[1]Arbejdstider!$B$4:$AE$78,14,))</f>
        <v>0</v>
      </c>
      <c r="O286" s="109">
        <f>IF(OR(E286=""),"",VLOOKUP(E286,[1]Arbejdstider!$B$4:$AE$78,15,))</f>
        <v>0</v>
      </c>
      <c r="P286" s="109">
        <f>IF(OR(E286=""),"",VLOOKUP(E286,[1]Arbejdstider!$B$4:$AE$78,12,))</f>
        <v>0</v>
      </c>
      <c r="Q286" s="109">
        <f>IF(OR(E286=""),"",VLOOKUP(E286,[1]Arbejdstider!$B$4:$AE$78,13,))</f>
        <v>0</v>
      </c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>
        <f>IF(OR(E286=""),"",VLOOKUP(E286,[1]Arbejdstider!$B$4:$AE$78,16,))</f>
        <v>0</v>
      </c>
      <c r="AC286" s="112">
        <f>IF(OR(E286=""),"",VLOOKUP(E286,[1]Arbejdstider!$B$4:$AE$78,17,))</f>
        <v>0</v>
      </c>
      <c r="AD286" s="112">
        <f>IF(OR(E286=""),"",VLOOKUP(E286,[1]Arbejdstider!$B$4:$AE$78,18,))</f>
        <v>0</v>
      </c>
      <c r="AE286" s="112">
        <f>IF(OR(E286=""),"",VLOOKUP(E286,[1]Arbejdstider!$B$4:$AE$78,19,))</f>
        <v>0</v>
      </c>
      <c r="AF286" s="113">
        <f>IF(OR(E286=""),"",VLOOKUP(E286,[1]Arbejdstider!$B$4:$AE$78,20,))</f>
        <v>1</v>
      </c>
      <c r="AG286" s="109">
        <f>IF(OR(E286=""),"",VLOOKUP(E286,[1]Arbejdstider!$B$4:$AE$78,21,))</f>
        <v>1</v>
      </c>
      <c r="AH286" s="109">
        <f>IF(OR(E286=""),"",VLOOKUP(E286,[1]Arbejdstider!$B$4:$AE$78,22,))</f>
        <v>0</v>
      </c>
      <c r="AI286" s="109">
        <f>IF(OR(E286=""),"",VLOOKUP(E286,[1]Arbejdstider!$B$4:$AE$78,23,))</f>
        <v>0</v>
      </c>
      <c r="AJ286" s="114">
        <f>IF(OR(E286=""),"",VLOOKUP(E286,[1]Arbejdstider!$B$4:$AE$78,20,))</f>
        <v>1</v>
      </c>
      <c r="AK286" s="110">
        <f>IF(OR(E286=""),"",VLOOKUP(E286,[1]Arbejdstider!$B$4:$AE$78,21,))</f>
        <v>1</v>
      </c>
      <c r="AL286" s="115"/>
      <c r="AM286" s="115"/>
      <c r="AN286" s="115"/>
      <c r="AO286" s="115"/>
      <c r="AP286" s="115"/>
      <c r="AQ286" s="115"/>
      <c r="AR286" s="116"/>
      <c r="AS286" s="117"/>
      <c r="AT286" s="118">
        <f>IF(OR(E286=""),"",VLOOKUP(E286,[1]Arbejdstider!$B$4:$AE$78,24,))</f>
        <v>0</v>
      </c>
      <c r="AU286" s="113">
        <f>IF(OR(E286=""),"",VLOOKUP(E286,[1]Arbejdstider!$B$4:$AE$78,22,))</f>
        <v>0</v>
      </c>
      <c r="AV286" s="113">
        <f>IF(OR(E286=""),"",VLOOKUP(E286,[1]Arbejdstider!$B$4:$AE$78,23,))</f>
        <v>0</v>
      </c>
      <c r="AW286" s="119">
        <f t="shared" si="68"/>
        <v>0</v>
      </c>
      <c r="AX286" s="120">
        <f>IF(OR($F286="",$G286=""),0,((IF($G286-MAX($F286,([1]Arbejdstider!$C$84/24))+($G286&lt;$F286)&lt;0,0,$G286-MAX($F286,([1]Arbejdstider!$C$84/24))+($G286&lt;$F286)))*24)-((IF(($G286-MAX($F286,([1]Arbejdstider!$D$84/24))+($G286&lt;$F286))&lt;0,0,($G286-MAX($F286,([1]Arbejdstider!$D$84/24))+($G286&lt;$F286)))))*24)</f>
        <v>0</v>
      </c>
      <c r="AY286" s="121">
        <f>IF(OR($F286="",$G286=""),0,((IF($G286-MAX($F286,([1]Arbejdstider!$C$85/24))+($G286&lt;$F286)&lt;0,0,$G286-MAX($F286,([1]Arbejdstider!$C$85/24))+($G286&lt;$F286)))*24)-((IF(($G286-MAX($F286,([1]Arbejdstider!$D$85/24))+($G286&lt;$F286))&lt;0,0,($G286-MAX($F286,([1]Arbejdstider!$D$85/24))+($G286&lt;$F286)))))*24)-IF(OR($AR286="",$AS286=""),0,((IF($AS286-MAX($AR286,([1]Arbejdstider!$C$85/24))+($AS286&lt;$AR286)&lt;0,0,$AS286-MAX($AR286,([1]Arbejdstider!$C$85/24))+($AS286&lt;$AR286)))*24)-((IF(($AS286-MAX($AR286,([1]Arbejdstider!$D$85/24))+($AS286&lt;$AR286))&lt;0,0,($AS286-MAX($AR286,([1]Arbejdstider!$D$85/24))+($AS286&lt;$AR286)))))*24)</f>
        <v>0</v>
      </c>
      <c r="AZ286" s="121">
        <f>IFERROR(CEILING(IF(E286="","",IF(OR($F286=0,$G286=0),0,($G286&lt;=$F286)*(1-([1]Arbejdstider!$C$86/24)+([1]Arbejdstider!$D$86/24))*24+(MIN(([1]Arbejdstider!$D$86/24),$G286)-MIN(([1]Arbejdstider!$D$86/24),$F286)+MAX(([1]Arbejdstider!$C$86/24),$G286)-MAX(([1]Arbejdstider!$C$86/24),$F286))*24)-IF(OR($AR286=0,$AS286=0),0,($AS286&lt;=$AR286)*(1-([1]Arbejdstider!$C$86/24)+([1]Arbejdstider!$D$86/24))*24+(MIN(([1]Arbejdstider!$D$86/24),$AS286)-MIN(([1]Arbejdstider!$D$86/24),$AR286)+MAX(([1]Arbejdstider!$C$86/24),$AS286)-MAX(([1]Arbejdstider!$C$86/24),$AR286))*24)+IF(OR($H286=0,$I286=0),0,($I286&lt;=$H286)*(1-([1]Arbejdstider!$C$86/24)+([1]Arbejdstider!$D$86/24))*24+(MIN(([1]Arbejdstider!$D$86/24),$I286)-MIN(([1]Arbejdstider!$D$86/24),$H286)+MAX(([1]Arbejdstider!$C$86/24),$G286)-MAX(([1]Arbejdstider!$C$86/24),$H286))*24)),0.5),"")</f>
        <v>0</v>
      </c>
      <c r="BA286" s="122">
        <f t="shared" si="70"/>
        <v>0</v>
      </c>
      <c r="BB286" s="122">
        <f t="shared" si="71"/>
        <v>0</v>
      </c>
      <c r="BC286" s="122">
        <f t="shared" si="72"/>
        <v>0</v>
      </c>
      <c r="BD286" s="123"/>
      <c r="BE286" s="124"/>
      <c r="BF286" s="122">
        <f t="shared" si="69"/>
        <v>0</v>
      </c>
      <c r="BG286" s="121">
        <f t="shared" si="79"/>
        <v>0</v>
      </c>
      <c r="BH286" s="121">
        <f t="shared" si="73"/>
        <v>0</v>
      </c>
      <c r="BI286" s="121">
        <f t="shared" si="74"/>
        <v>0</v>
      </c>
      <c r="BJ286" s="121">
        <f t="shared" si="75"/>
        <v>0</v>
      </c>
      <c r="BK286" s="121">
        <f t="shared" si="67"/>
        <v>0</v>
      </c>
      <c r="BL286" s="121">
        <f t="shared" si="80"/>
        <v>0</v>
      </c>
      <c r="BM286" s="121">
        <f t="shared" si="76"/>
        <v>0</v>
      </c>
      <c r="BN286" s="121"/>
      <c r="BO286" s="125">
        <f>SUM(AW279:AW284)</f>
        <v>1.7083333333333335</v>
      </c>
      <c r="BP286" s="126">
        <f>IF(OR(F286=0,G286=0),0,IF(AND(WEEKDAY(C286,2)=5,G286&lt;F286,G286&gt;(6/24)),(G286-MAX(F286,(6/24))+(F286&gt;G286))*24-7,IF(WEEKDAY(C286,2)=6,(G286-MAX(F286,(6/24))+(F286&gt;G286))*24,IF(WEEKDAY(C286,2)=7,IF(F286&gt;G286,([1]Arbejdstider!H$87-F286)*24,IF(F286&lt;G286,(G286-F286)*24)),0))))</f>
        <v>0</v>
      </c>
      <c r="BQ286" s="126">
        <f>IF(OR(H286=0,I286=0),0,IF(AND(WEEKDAY(C286,2)=5,I286&lt;H286,I286&gt;(6/24)),(I286-MAX(H286,(6/24))+(H286&gt;I286))*24-7,IF(WEEKDAY(C286,2)=6,(I286-MAX(H286,(6/24))+(H286&gt;I286))*24,IF(WEEKDAY(C286,2)=7,IF(H286&gt;I286,([1]Arbejdstider!H$87-H286)*24,IF(H286&lt;I286,(I286-H286)*24)),""))))</f>
        <v>0</v>
      </c>
      <c r="BR286" s="126"/>
      <c r="BS286" s="126"/>
      <c r="BT286" s="127"/>
      <c r="BU286" s="128">
        <f t="shared" si="77"/>
        <v>0</v>
      </c>
      <c r="BV286" s="129" t="str">
        <f t="shared" si="78"/>
        <v>Mandag</v>
      </c>
      <c r="CF286" s="131"/>
      <c r="CG286" s="131"/>
      <c r="CP286" s="132"/>
    </row>
    <row r="287" spans="2:94" s="130" customFormat="1" x14ac:dyDescent="0.2">
      <c r="B287" s="106">
        <f>B280+1</f>
        <v>37</v>
      </c>
      <c r="C287" s="107">
        <f t="shared" si="81"/>
        <v>43718</v>
      </c>
      <c r="D287" s="107" t="str">
        <f t="shared" si="82"/>
        <v>Tirsdag</v>
      </c>
      <c r="E287" s="108"/>
      <c r="F287" s="109" t="str">
        <f>IF(OR(E287=""),"",VLOOKUP(E287,[1]Arbejdstider!$B$4:$AE$78,2,))</f>
        <v/>
      </c>
      <c r="G287" s="109" t="str">
        <f>IF(OR(E287=""),"",VLOOKUP(E287,[1]Arbejdstider!$B$4:$AE$78,3,))</f>
        <v/>
      </c>
      <c r="H287" s="109" t="str">
        <f>IF(OR(E287=""),"",VLOOKUP(E287,[1]Arbejdstider!$B$4:$AE$78,4,))</f>
        <v/>
      </c>
      <c r="I287" s="109" t="str">
        <f>IF(OR(E287=""),"",VLOOKUP(E287,[1]Arbejdstider!$B$4:$AE$78,5,))</f>
        <v/>
      </c>
      <c r="J287" s="110" t="str">
        <f>IF(OR(E287=""),"",VLOOKUP(E287,[1]Arbejdstider!$B$4:$AE$78,6,))</f>
        <v/>
      </c>
      <c r="K287" s="110" t="str">
        <f>IF(OR(E287=""),"",VLOOKUP(E287,[1]Arbejdstider!$B$4:$AE$78,7,))</f>
        <v/>
      </c>
      <c r="L287" s="111" t="str">
        <f>IF(OR(E287=""),"",VLOOKUP(E287,[1]Arbejdstider!$B$3:$AE$78,10,))</f>
        <v/>
      </c>
      <c r="M287" s="111" t="str">
        <f>IF(OR(E287=""),"",VLOOKUP(E287,[1]Arbejdstider!$B$4:$AE$78,11,))</f>
        <v/>
      </c>
      <c r="N287" s="109" t="str">
        <f>IF(OR(E287=""),"",VLOOKUP(E287,[1]Arbejdstider!$B$4:$AE$78,14,))</f>
        <v/>
      </c>
      <c r="O287" s="109" t="str">
        <f>IF(OR(E287=""),"",VLOOKUP(E287,[1]Arbejdstider!$B$4:$AE$78,15,))</f>
        <v/>
      </c>
      <c r="P287" s="109" t="str">
        <f>IF(OR(E287=""),"",VLOOKUP(E287,[1]Arbejdstider!$B$4:$AE$78,12,))</f>
        <v/>
      </c>
      <c r="Q287" s="109" t="str">
        <f>IF(OR(E287=""),"",VLOOKUP(E287,[1]Arbejdstider!$B$4:$AE$78,13,))</f>
        <v/>
      </c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 t="str">
        <f>IF(OR(E287=""),"",VLOOKUP(E287,[1]Arbejdstider!$B$4:$AE$78,16,))</f>
        <v/>
      </c>
      <c r="AC287" s="112" t="str">
        <f>IF(OR(E287=""),"",VLOOKUP(E287,[1]Arbejdstider!$B$4:$AE$78,17,))</f>
        <v/>
      </c>
      <c r="AD287" s="112" t="str">
        <f>IF(OR(E287=""),"",VLOOKUP(E287,[1]Arbejdstider!$B$4:$AE$78,18,))</f>
        <v/>
      </c>
      <c r="AE287" s="112" t="str">
        <f>IF(OR(E287=""),"",VLOOKUP(E287,[1]Arbejdstider!$B$4:$AE$78,19,))</f>
        <v/>
      </c>
      <c r="AF287" s="113" t="str">
        <f>IF(OR(E287=""),"",VLOOKUP(E287,[1]Arbejdstider!$B$4:$AE$78,20,))</f>
        <v/>
      </c>
      <c r="AG287" s="109" t="str">
        <f>IF(OR(E287=""),"",VLOOKUP(E287,[1]Arbejdstider!$B$4:$AE$78,21,))</f>
        <v/>
      </c>
      <c r="AH287" s="109" t="str">
        <f>IF(OR(E287=""),"",VLOOKUP(E287,[1]Arbejdstider!$B$4:$AE$78,22,))</f>
        <v/>
      </c>
      <c r="AI287" s="109" t="str">
        <f>IF(OR(E287=""),"",VLOOKUP(E287,[1]Arbejdstider!$B$4:$AE$78,23,))</f>
        <v/>
      </c>
      <c r="AJ287" s="114" t="str">
        <f>IF(OR(E287=""),"",VLOOKUP(E287,[1]Arbejdstider!$B$4:$AE$78,20,))</f>
        <v/>
      </c>
      <c r="AK287" s="110" t="str">
        <f>IF(OR(E287=""),"",VLOOKUP(E287,[1]Arbejdstider!$B$4:$AE$78,21,))</f>
        <v/>
      </c>
      <c r="AL287" s="115"/>
      <c r="AM287" s="115"/>
      <c r="AN287" s="115"/>
      <c r="AO287" s="115"/>
      <c r="AP287" s="115"/>
      <c r="AQ287" s="115"/>
      <c r="AR287" s="116"/>
      <c r="AS287" s="117"/>
      <c r="AT287" s="118" t="str">
        <f>IF(OR(E287=""),"",VLOOKUP(E287,[1]Arbejdstider!$B$4:$AE$78,24,))</f>
        <v/>
      </c>
      <c r="AU287" s="113" t="str">
        <f>IF(OR(E287=""),"",VLOOKUP(E287,[1]Arbejdstider!$B$4:$AE$78,22,))</f>
        <v/>
      </c>
      <c r="AV287" s="113" t="str">
        <f>IF(OR(E287=""),"",VLOOKUP(E287,[1]Arbejdstider!$B$4:$AE$78,23,))</f>
        <v/>
      </c>
      <c r="AW287" s="119">
        <f t="shared" si="68"/>
        <v>0</v>
      </c>
      <c r="AX287" s="120">
        <f>IF(OR($F287="",$G287=""),0,((IF($G287-MAX($F287,([1]Arbejdstider!$C$84/24))+($G287&lt;$F287)&lt;0,0,$G287-MAX($F287,([1]Arbejdstider!$C$84/24))+($G287&lt;$F287)))*24)-((IF(($G287-MAX($F287,([1]Arbejdstider!$D$84/24))+($G287&lt;$F287))&lt;0,0,($G287-MAX($F287,([1]Arbejdstider!$D$84/24))+($G287&lt;$F287)))))*24)</f>
        <v>0</v>
      </c>
      <c r="AY287" s="121">
        <f>IF(OR($F287="",$G287=""),0,((IF($G287-MAX($F287,([1]Arbejdstider!$C$85/24))+($G287&lt;$F287)&lt;0,0,$G287-MAX($F287,([1]Arbejdstider!$C$85/24))+($G287&lt;$F287)))*24)-((IF(($G287-MAX($F287,([1]Arbejdstider!$D$85/24))+($G287&lt;$F287))&lt;0,0,($G287-MAX($F287,([1]Arbejdstider!$D$85/24))+($G287&lt;$F287)))))*24)-IF(OR($AR287="",$AS287=""),0,((IF($AS287-MAX($AR287,([1]Arbejdstider!$C$85/24))+($AS287&lt;$AR287)&lt;0,0,$AS287-MAX($AR287,([1]Arbejdstider!$C$85/24))+($AS287&lt;$AR287)))*24)-((IF(($AS287-MAX($AR287,([1]Arbejdstider!$D$85/24))+($AS287&lt;$AR287))&lt;0,0,($AS287-MAX($AR287,([1]Arbejdstider!$D$85/24))+($AS287&lt;$AR287)))))*24)</f>
        <v>0</v>
      </c>
      <c r="AZ287" s="121" t="str">
        <f>IFERROR(CEILING(IF(E287="","",IF(OR($F287=0,$G287=0),0,($G287&lt;=$F287)*(1-([1]Arbejdstider!$C$86/24)+([1]Arbejdstider!$D$86/24))*24+(MIN(([1]Arbejdstider!$D$86/24),$G287)-MIN(([1]Arbejdstider!$D$86/24),$F287)+MAX(([1]Arbejdstider!$C$86/24),$G287)-MAX(([1]Arbejdstider!$C$86/24),$F287))*24)-IF(OR($AR287=0,$AS287=0),0,($AS287&lt;=$AR287)*(1-([1]Arbejdstider!$C$86/24)+([1]Arbejdstider!$D$86/24))*24+(MIN(([1]Arbejdstider!$D$86/24),$AS287)-MIN(([1]Arbejdstider!$D$86/24),$AR287)+MAX(([1]Arbejdstider!$C$86/24),$AS287)-MAX(([1]Arbejdstider!$C$86/24),$AR287))*24)+IF(OR($H287=0,$I287=0),0,($I287&lt;=$H287)*(1-([1]Arbejdstider!$C$86/24)+([1]Arbejdstider!$D$86/24))*24+(MIN(([1]Arbejdstider!$D$86/24),$I287)-MIN(([1]Arbejdstider!$D$86/24),$H287)+MAX(([1]Arbejdstider!$C$86/24),$G287)-MAX(([1]Arbejdstider!$C$86/24),$H287))*24)),0.5),"")</f>
        <v/>
      </c>
      <c r="BA287" s="122">
        <f t="shared" si="70"/>
        <v>0</v>
      </c>
      <c r="BB287" s="122">
        <f t="shared" si="71"/>
        <v>0</v>
      </c>
      <c r="BC287" s="122">
        <f t="shared" si="72"/>
        <v>0</v>
      </c>
      <c r="BD287" s="123"/>
      <c r="BE287" s="124"/>
      <c r="BF287" s="122">
        <f t="shared" si="69"/>
        <v>0</v>
      </c>
      <c r="BG287" s="121" t="str">
        <f t="shared" si="79"/>
        <v/>
      </c>
      <c r="BH287" s="121">
        <f t="shared" si="73"/>
        <v>0</v>
      </c>
      <c r="BI287" s="121">
        <f t="shared" si="74"/>
        <v>0</v>
      </c>
      <c r="BJ287" s="121">
        <f t="shared" si="75"/>
        <v>0</v>
      </c>
      <c r="BK287" s="121">
        <f t="shared" si="67"/>
        <v>0</v>
      </c>
      <c r="BL287" s="121">
        <f t="shared" si="80"/>
        <v>0</v>
      </c>
      <c r="BM287" s="121">
        <f t="shared" si="76"/>
        <v>0</v>
      </c>
      <c r="BN287" s="121"/>
      <c r="BO287" s="125"/>
      <c r="BP287" s="126">
        <f>IF(OR(F287=0,G287=0),0,IF(AND(WEEKDAY(C287,2)=5,G287&lt;F287,G287&gt;(6/24)),(G287-MAX(F287,(6/24))+(F287&gt;G287))*24-7,IF(WEEKDAY(C287,2)=6,(G287-MAX(F287,(6/24))+(F287&gt;G287))*24,IF(WEEKDAY(C287,2)=7,IF(F287&gt;G287,([1]Arbejdstider!H$87-F287)*24,IF(F287&lt;G287,(G287-F287)*24)),0))))</f>
        <v>0</v>
      </c>
      <c r="BQ287" s="126" t="str">
        <f>IF(OR(H287=0,I287=0),0,IF(AND(WEEKDAY(C287,2)=5,I287&lt;H287,I287&gt;(6/24)),(I287-MAX(H287,(6/24))+(H287&gt;I287))*24-7,IF(WEEKDAY(C287,2)=6,(I287-MAX(H287,(6/24))+(H287&gt;I287))*24,IF(WEEKDAY(C287,2)=7,IF(H287&gt;I287,([1]Arbejdstider!H$87-H287)*24,IF(H287&lt;I287,(I287-H287)*24)),""))))</f>
        <v/>
      </c>
      <c r="BR287" s="126"/>
      <c r="BS287" s="126"/>
      <c r="BT287" s="127"/>
      <c r="BU287" s="128">
        <f t="shared" si="77"/>
        <v>37</v>
      </c>
      <c r="BV287" s="129" t="str">
        <f t="shared" si="78"/>
        <v>Tirsdag</v>
      </c>
      <c r="CF287" s="131"/>
      <c r="CG287" s="131"/>
      <c r="CP287" s="132"/>
    </row>
    <row r="288" spans="2:94" s="130" customFormat="1" x14ac:dyDescent="0.2">
      <c r="B288" s="106"/>
      <c r="C288" s="107">
        <f t="shared" si="81"/>
        <v>43719</v>
      </c>
      <c r="D288" s="107" t="str">
        <f t="shared" si="82"/>
        <v>Onsdag</v>
      </c>
      <c r="E288" s="108"/>
      <c r="F288" s="109" t="str">
        <f>IF(OR(E288=""),"",VLOOKUP(E288,[1]Arbejdstider!$B$4:$AE$78,2,))</f>
        <v/>
      </c>
      <c r="G288" s="109" t="str">
        <f>IF(OR(E288=""),"",VLOOKUP(E288,[1]Arbejdstider!$B$4:$AE$78,3,))</f>
        <v/>
      </c>
      <c r="H288" s="109" t="str">
        <f>IF(OR(E288=""),"",VLOOKUP(E288,[1]Arbejdstider!$B$4:$AE$78,4,))</f>
        <v/>
      </c>
      <c r="I288" s="109" t="str">
        <f>IF(OR(E288=""),"",VLOOKUP(E288,[1]Arbejdstider!$B$4:$AE$78,5,))</f>
        <v/>
      </c>
      <c r="J288" s="110" t="str">
        <f>IF(OR(E288=""),"",VLOOKUP(E288,[1]Arbejdstider!$B$4:$AE$78,6,))</f>
        <v/>
      </c>
      <c r="K288" s="110" t="str">
        <f>IF(OR(E288=""),"",VLOOKUP(E288,[1]Arbejdstider!$B$4:$AE$78,7,))</f>
        <v/>
      </c>
      <c r="L288" s="111" t="str">
        <f>IF(OR(E288=""),"",VLOOKUP(E288,[1]Arbejdstider!$B$3:$AE$78,10,))</f>
        <v/>
      </c>
      <c r="M288" s="111" t="str">
        <f>IF(OR(E288=""),"",VLOOKUP(E288,[1]Arbejdstider!$B$4:$AE$78,11,))</f>
        <v/>
      </c>
      <c r="N288" s="109" t="str">
        <f>IF(OR(E288=""),"",VLOOKUP(E288,[1]Arbejdstider!$B$4:$AE$78,14,))</f>
        <v/>
      </c>
      <c r="O288" s="109" t="str">
        <f>IF(OR(E288=""),"",VLOOKUP(E288,[1]Arbejdstider!$B$4:$AE$78,15,))</f>
        <v/>
      </c>
      <c r="P288" s="109" t="str">
        <f>IF(OR(E288=""),"",VLOOKUP(E288,[1]Arbejdstider!$B$4:$AE$78,12,))</f>
        <v/>
      </c>
      <c r="Q288" s="109" t="str">
        <f>IF(OR(E288=""),"",VLOOKUP(E288,[1]Arbejdstider!$B$4:$AE$78,13,))</f>
        <v/>
      </c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 t="str">
        <f>IF(OR(E288=""),"",VLOOKUP(E288,[1]Arbejdstider!$B$4:$AE$78,16,))</f>
        <v/>
      </c>
      <c r="AC288" s="112" t="str">
        <f>IF(OR(E288=""),"",VLOOKUP(E288,[1]Arbejdstider!$B$4:$AE$78,17,))</f>
        <v/>
      </c>
      <c r="AD288" s="112" t="str">
        <f>IF(OR(E288=""),"",VLOOKUP(E288,[1]Arbejdstider!$B$4:$AE$78,18,))</f>
        <v/>
      </c>
      <c r="AE288" s="112" t="str">
        <f>IF(OR(E288=""),"",VLOOKUP(E288,[1]Arbejdstider!$B$4:$AE$78,19,))</f>
        <v/>
      </c>
      <c r="AF288" s="113" t="str">
        <f>IF(OR(E288=""),"",VLOOKUP(E288,[1]Arbejdstider!$B$4:$AE$78,20,))</f>
        <v/>
      </c>
      <c r="AG288" s="109" t="str">
        <f>IF(OR(E288=""),"",VLOOKUP(E288,[1]Arbejdstider!$B$4:$AE$78,21,))</f>
        <v/>
      </c>
      <c r="AH288" s="109" t="str">
        <f>IF(OR(E288=""),"",VLOOKUP(E288,[1]Arbejdstider!$B$4:$AE$78,22,))</f>
        <v/>
      </c>
      <c r="AI288" s="109" t="str">
        <f>IF(OR(E288=""),"",VLOOKUP(E288,[1]Arbejdstider!$B$4:$AE$78,23,))</f>
        <v/>
      </c>
      <c r="AJ288" s="114" t="str">
        <f>IF(OR(E288=""),"",VLOOKUP(E288,[1]Arbejdstider!$B$4:$AE$78,20,))</f>
        <v/>
      </c>
      <c r="AK288" s="110" t="str">
        <f>IF(OR(E288=""),"",VLOOKUP(E288,[1]Arbejdstider!$B$4:$AE$78,21,))</f>
        <v/>
      </c>
      <c r="AL288" s="115"/>
      <c r="AM288" s="115"/>
      <c r="AN288" s="115"/>
      <c r="AO288" s="115"/>
      <c r="AP288" s="115"/>
      <c r="AQ288" s="115"/>
      <c r="AR288" s="116"/>
      <c r="AS288" s="117"/>
      <c r="AT288" s="118" t="str">
        <f>IF(OR(E288=""),"",VLOOKUP(E288,[1]Arbejdstider!$B$4:$AE$78,24,))</f>
        <v/>
      </c>
      <c r="AU288" s="113" t="str">
        <f>IF(OR(E288=""),"",VLOOKUP(E288,[1]Arbejdstider!$B$4:$AE$78,22,))</f>
        <v/>
      </c>
      <c r="AV288" s="113" t="str">
        <f>IF(OR(E288=""),"",VLOOKUP(E288,[1]Arbejdstider!$B$4:$AE$78,23,))</f>
        <v/>
      </c>
      <c r="AW288" s="119">
        <f t="shared" si="68"/>
        <v>0</v>
      </c>
      <c r="AX288" s="120">
        <f>IF(OR($F288="",$G288=""),0,((IF($G288-MAX($F288,([1]Arbejdstider!$C$84/24))+($G288&lt;$F288)&lt;0,0,$G288-MAX($F288,([1]Arbejdstider!$C$84/24))+($G288&lt;$F288)))*24)-((IF(($G288-MAX($F288,([1]Arbejdstider!$D$84/24))+($G288&lt;$F288))&lt;0,0,($G288-MAX($F288,([1]Arbejdstider!$D$84/24))+($G288&lt;$F288)))))*24)</f>
        <v>0</v>
      </c>
      <c r="AY288" s="121">
        <f>IF(OR($F288="",$G288=""),0,((IF($G288-MAX($F288,([1]Arbejdstider!$C$85/24))+($G288&lt;$F288)&lt;0,0,$G288-MAX($F288,([1]Arbejdstider!$C$85/24))+($G288&lt;$F288)))*24)-((IF(($G288-MAX($F288,([1]Arbejdstider!$D$85/24))+($G288&lt;$F288))&lt;0,0,($G288-MAX($F288,([1]Arbejdstider!$D$85/24))+($G288&lt;$F288)))))*24)-IF(OR($AR288="",$AS288=""),0,((IF($AS288-MAX($AR288,([1]Arbejdstider!$C$85/24))+($AS288&lt;$AR288)&lt;0,0,$AS288-MAX($AR288,([1]Arbejdstider!$C$85/24))+($AS288&lt;$AR288)))*24)-((IF(($AS288-MAX($AR288,([1]Arbejdstider!$D$85/24))+($AS288&lt;$AR288))&lt;0,0,($AS288-MAX($AR288,([1]Arbejdstider!$D$85/24))+($AS288&lt;$AR288)))))*24)</f>
        <v>0</v>
      </c>
      <c r="AZ288" s="121" t="str">
        <f>IFERROR(CEILING(IF(E288="","",IF(OR($F288=0,$G288=0),0,($G288&lt;=$F288)*(1-([1]Arbejdstider!$C$86/24)+([1]Arbejdstider!$D$86/24))*24+(MIN(([1]Arbejdstider!$D$86/24),$G288)-MIN(([1]Arbejdstider!$D$86/24),$F288)+MAX(([1]Arbejdstider!$C$86/24),$G288)-MAX(([1]Arbejdstider!$C$86/24),$F288))*24)-IF(OR($AR288=0,$AS288=0),0,($AS288&lt;=$AR288)*(1-([1]Arbejdstider!$C$86/24)+([1]Arbejdstider!$D$86/24))*24+(MIN(([1]Arbejdstider!$D$86/24),$AS288)-MIN(([1]Arbejdstider!$D$86/24),$AR288)+MAX(([1]Arbejdstider!$C$86/24),$AS288)-MAX(([1]Arbejdstider!$C$86/24),$AR288))*24)+IF(OR($H288=0,$I288=0),0,($I288&lt;=$H288)*(1-([1]Arbejdstider!$C$86/24)+([1]Arbejdstider!$D$86/24))*24+(MIN(([1]Arbejdstider!$D$86/24),$I288)-MIN(([1]Arbejdstider!$D$86/24),$H288)+MAX(([1]Arbejdstider!$C$86/24),$G288)-MAX(([1]Arbejdstider!$C$86/24),$H288))*24)),0.5),"")</f>
        <v/>
      </c>
      <c r="BA288" s="122">
        <f t="shared" si="70"/>
        <v>0</v>
      </c>
      <c r="BB288" s="122">
        <f t="shared" si="71"/>
        <v>0</v>
      </c>
      <c r="BC288" s="122">
        <f t="shared" si="72"/>
        <v>0</v>
      </c>
      <c r="BD288" s="123"/>
      <c r="BE288" s="124"/>
      <c r="BF288" s="122">
        <f t="shared" si="69"/>
        <v>0</v>
      </c>
      <c r="BG288" s="121" t="str">
        <f t="shared" si="79"/>
        <v/>
      </c>
      <c r="BH288" s="121">
        <f t="shared" si="73"/>
        <v>0</v>
      </c>
      <c r="BI288" s="121">
        <f t="shared" si="74"/>
        <v>0</v>
      </c>
      <c r="BJ288" s="121">
        <f t="shared" si="75"/>
        <v>0</v>
      </c>
      <c r="BK288" s="121">
        <f t="shared" si="67"/>
        <v>0</v>
      </c>
      <c r="BL288" s="121">
        <f t="shared" si="80"/>
        <v>0</v>
      </c>
      <c r="BM288" s="121">
        <f t="shared" si="76"/>
        <v>0</v>
      </c>
      <c r="BN288" s="121"/>
      <c r="BO288" s="125"/>
      <c r="BP288" s="126">
        <f>IF(OR(F288=0,G288=0),0,IF(AND(WEEKDAY(C288,2)=5,G288&lt;F288,G288&gt;(6/24)),(G288-MAX(F288,(6/24))+(F288&gt;G288))*24-7,IF(WEEKDAY(C288,2)=6,(G288-MAX(F288,(6/24))+(F288&gt;G288))*24,IF(WEEKDAY(C288,2)=7,IF(F288&gt;G288,([1]Arbejdstider!H$87-F288)*24,IF(F288&lt;G288,(G288-F288)*24)),0))))</f>
        <v>0</v>
      </c>
      <c r="BQ288" s="126" t="str">
        <f>IF(OR(H288=0,I288=0),0,IF(AND(WEEKDAY(C288,2)=5,I288&lt;H288,I288&gt;(6/24)),(I288-MAX(H288,(6/24))+(H288&gt;I288))*24-7,IF(WEEKDAY(C288,2)=6,(I288-MAX(H288,(6/24))+(H288&gt;I288))*24,IF(WEEKDAY(C288,2)=7,IF(H288&gt;I288,([1]Arbejdstider!H$87-H288)*24,IF(H288&lt;I288,(I288-H288)*24)),""))))</f>
        <v/>
      </c>
      <c r="BR288" s="126"/>
      <c r="BS288" s="126"/>
      <c r="BT288" s="127"/>
      <c r="BU288" s="128">
        <f t="shared" si="77"/>
        <v>0</v>
      </c>
      <c r="BV288" s="129" t="str">
        <f t="shared" si="78"/>
        <v>Onsdag</v>
      </c>
      <c r="CF288" s="131"/>
      <c r="CG288" s="131"/>
      <c r="CP288" s="132"/>
    </row>
    <row r="289" spans="2:94" s="130" customFormat="1" x14ac:dyDescent="0.2">
      <c r="B289" s="106"/>
      <c r="C289" s="107">
        <f t="shared" si="81"/>
        <v>43720</v>
      </c>
      <c r="D289" s="107" t="str">
        <f t="shared" si="82"/>
        <v>Torsdag</v>
      </c>
      <c r="E289" s="108"/>
      <c r="F289" s="109" t="str">
        <f>IF(OR(E289=""),"",VLOOKUP(E289,[1]Arbejdstider!$B$4:$AE$78,2,))</f>
        <v/>
      </c>
      <c r="G289" s="109" t="str">
        <f>IF(OR(E289=""),"",VLOOKUP(E289,[1]Arbejdstider!$B$4:$AE$78,3,))</f>
        <v/>
      </c>
      <c r="H289" s="109" t="str">
        <f>IF(OR(E289=""),"",VLOOKUP(E289,[1]Arbejdstider!$B$4:$AE$78,4,))</f>
        <v/>
      </c>
      <c r="I289" s="109" t="str">
        <f>IF(OR(E289=""),"",VLOOKUP(E289,[1]Arbejdstider!$B$4:$AE$78,5,))</f>
        <v/>
      </c>
      <c r="J289" s="110" t="str">
        <f>IF(OR(E289=""),"",VLOOKUP(E289,[1]Arbejdstider!$B$4:$AE$78,6,))</f>
        <v/>
      </c>
      <c r="K289" s="110" t="str">
        <f>IF(OR(E289=""),"",VLOOKUP(E289,[1]Arbejdstider!$B$4:$AE$78,7,))</f>
        <v/>
      </c>
      <c r="L289" s="111" t="str">
        <f>IF(OR(E289=""),"",VLOOKUP(E289,[1]Arbejdstider!$B$3:$AE$78,10,))</f>
        <v/>
      </c>
      <c r="M289" s="111" t="str">
        <f>IF(OR(E289=""),"",VLOOKUP(E289,[1]Arbejdstider!$B$4:$AE$78,11,))</f>
        <v/>
      </c>
      <c r="N289" s="109" t="str">
        <f>IF(OR(E289=""),"",VLOOKUP(E289,[1]Arbejdstider!$B$4:$AE$78,14,))</f>
        <v/>
      </c>
      <c r="O289" s="109" t="str">
        <f>IF(OR(E289=""),"",VLOOKUP(E289,[1]Arbejdstider!$B$4:$AE$78,15,))</f>
        <v/>
      </c>
      <c r="P289" s="109" t="str">
        <f>IF(OR(E289=""),"",VLOOKUP(E289,[1]Arbejdstider!$B$4:$AE$78,12,))</f>
        <v/>
      </c>
      <c r="Q289" s="109" t="str">
        <f>IF(OR(E289=""),"",VLOOKUP(E289,[1]Arbejdstider!$B$4:$AE$78,13,))</f>
        <v/>
      </c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 t="str">
        <f>IF(OR(E289=""),"",VLOOKUP(E289,[1]Arbejdstider!$B$4:$AE$78,16,))</f>
        <v/>
      </c>
      <c r="AC289" s="112" t="str">
        <f>IF(OR(E289=""),"",VLOOKUP(E289,[1]Arbejdstider!$B$4:$AE$78,17,))</f>
        <v/>
      </c>
      <c r="AD289" s="112" t="str">
        <f>IF(OR(E289=""),"",VLOOKUP(E289,[1]Arbejdstider!$B$4:$AE$78,18,))</f>
        <v/>
      </c>
      <c r="AE289" s="112" t="str">
        <f>IF(OR(E289=""),"",VLOOKUP(E289,[1]Arbejdstider!$B$4:$AE$78,19,))</f>
        <v/>
      </c>
      <c r="AF289" s="113" t="str">
        <f>IF(OR(E289=""),"",VLOOKUP(E289,[1]Arbejdstider!$B$4:$AE$78,20,))</f>
        <v/>
      </c>
      <c r="AG289" s="109" t="str">
        <f>IF(OR(E289=""),"",VLOOKUP(E289,[1]Arbejdstider!$B$4:$AE$78,21,))</f>
        <v/>
      </c>
      <c r="AH289" s="109" t="str">
        <f>IF(OR(E289=""),"",VLOOKUP(E289,[1]Arbejdstider!$B$4:$AE$78,22,))</f>
        <v/>
      </c>
      <c r="AI289" s="109" t="str">
        <f>IF(OR(E289=""),"",VLOOKUP(E289,[1]Arbejdstider!$B$4:$AE$78,23,))</f>
        <v/>
      </c>
      <c r="AJ289" s="114" t="str">
        <f>IF(OR(E289=""),"",VLOOKUP(E289,[1]Arbejdstider!$B$4:$AE$78,20,))</f>
        <v/>
      </c>
      <c r="AK289" s="110" t="str">
        <f>IF(OR(E289=""),"",VLOOKUP(E289,[1]Arbejdstider!$B$4:$AE$78,21,))</f>
        <v/>
      </c>
      <c r="AL289" s="115"/>
      <c r="AM289" s="115"/>
      <c r="AN289" s="115"/>
      <c r="AO289" s="115"/>
      <c r="AP289" s="115"/>
      <c r="AQ289" s="115"/>
      <c r="AR289" s="116"/>
      <c r="AS289" s="117"/>
      <c r="AT289" s="118" t="str">
        <f>IF(OR(E289=""),"",VLOOKUP(E289,[1]Arbejdstider!$B$4:$AE$78,24,))</f>
        <v/>
      </c>
      <c r="AU289" s="113" t="str">
        <f>IF(OR(E289=""),"",VLOOKUP(E289,[1]Arbejdstider!$B$4:$AE$78,22,))</f>
        <v/>
      </c>
      <c r="AV289" s="113" t="str">
        <f>IF(OR(E289=""),"",VLOOKUP(E289,[1]Arbejdstider!$B$4:$AE$78,23,))</f>
        <v/>
      </c>
      <c r="AW289" s="119">
        <f t="shared" si="68"/>
        <v>0</v>
      </c>
      <c r="AX289" s="120">
        <f>IF(OR($F289="",$G289=""),0,((IF($G289-MAX($F289,([1]Arbejdstider!$C$84/24))+($G289&lt;$F289)&lt;0,0,$G289-MAX($F289,([1]Arbejdstider!$C$84/24))+($G289&lt;$F289)))*24)-((IF(($G289-MAX($F289,([1]Arbejdstider!$D$84/24))+($G289&lt;$F289))&lt;0,0,($G289-MAX($F289,([1]Arbejdstider!$D$84/24))+($G289&lt;$F289)))))*24)</f>
        <v>0</v>
      </c>
      <c r="AY289" s="121">
        <f>IF(OR($F289="",$G289=""),0,((IF($G289-MAX($F289,([1]Arbejdstider!$C$85/24))+($G289&lt;$F289)&lt;0,0,$G289-MAX($F289,([1]Arbejdstider!$C$85/24))+($G289&lt;$F289)))*24)-((IF(($G289-MAX($F289,([1]Arbejdstider!$D$85/24))+($G289&lt;$F289))&lt;0,0,($G289-MAX($F289,([1]Arbejdstider!$D$85/24))+($G289&lt;$F289)))))*24)-IF(OR($AR289="",$AS289=""),0,((IF($AS289-MAX($AR289,([1]Arbejdstider!$C$85/24))+($AS289&lt;$AR289)&lt;0,0,$AS289-MAX($AR289,([1]Arbejdstider!$C$85/24))+($AS289&lt;$AR289)))*24)-((IF(($AS289-MAX($AR289,([1]Arbejdstider!$D$85/24))+($AS289&lt;$AR289))&lt;0,0,($AS289-MAX($AR289,([1]Arbejdstider!$D$85/24))+($AS289&lt;$AR289)))))*24)</f>
        <v>0</v>
      </c>
      <c r="AZ289" s="121" t="str">
        <f>IFERROR(CEILING(IF(E289="","",IF(OR($F289=0,$G289=0),0,($G289&lt;=$F289)*(1-([1]Arbejdstider!$C$86/24)+([1]Arbejdstider!$D$86/24))*24+(MIN(([1]Arbejdstider!$D$86/24),$G289)-MIN(([1]Arbejdstider!$D$86/24),$F289)+MAX(([1]Arbejdstider!$C$86/24),$G289)-MAX(([1]Arbejdstider!$C$86/24),$F289))*24)-IF(OR($AR289=0,$AS289=0),0,($AS289&lt;=$AR289)*(1-([1]Arbejdstider!$C$86/24)+([1]Arbejdstider!$D$86/24))*24+(MIN(([1]Arbejdstider!$D$86/24),$AS289)-MIN(([1]Arbejdstider!$D$86/24),$AR289)+MAX(([1]Arbejdstider!$C$86/24),$AS289)-MAX(([1]Arbejdstider!$C$86/24),$AR289))*24)+IF(OR($H289=0,$I289=0),0,($I289&lt;=$H289)*(1-([1]Arbejdstider!$C$86/24)+([1]Arbejdstider!$D$86/24))*24+(MIN(([1]Arbejdstider!$D$86/24),$I289)-MIN(([1]Arbejdstider!$D$86/24),$H289)+MAX(([1]Arbejdstider!$C$86/24),$G289)-MAX(([1]Arbejdstider!$C$86/24),$H289))*24)),0.5),"")</f>
        <v/>
      </c>
      <c r="BA289" s="122">
        <f t="shared" si="70"/>
        <v>0</v>
      </c>
      <c r="BB289" s="122">
        <f t="shared" si="71"/>
        <v>0</v>
      </c>
      <c r="BC289" s="122">
        <f t="shared" si="72"/>
        <v>0</v>
      </c>
      <c r="BD289" s="123"/>
      <c r="BE289" s="124"/>
      <c r="BF289" s="122">
        <f t="shared" si="69"/>
        <v>0</v>
      </c>
      <c r="BG289" s="121" t="str">
        <f t="shared" si="79"/>
        <v/>
      </c>
      <c r="BH289" s="121">
        <f t="shared" si="73"/>
        <v>0</v>
      </c>
      <c r="BI289" s="121">
        <f t="shared" si="74"/>
        <v>0</v>
      </c>
      <c r="BJ289" s="121">
        <f t="shared" si="75"/>
        <v>0</v>
      </c>
      <c r="BK289" s="121">
        <f t="shared" si="67"/>
        <v>0</v>
      </c>
      <c r="BL289" s="121">
        <f t="shared" si="80"/>
        <v>0</v>
      </c>
      <c r="BM289" s="121">
        <f t="shared" si="76"/>
        <v>0</v>
      </c>
      <c r="BN289" s="121"/>
      <c r="BO289" s="125"/>
      <c r="BP289" s="126">
        <f>IF(OR(F289=0,G289=0),0,IF(AND(WEEKDAY(C289,2)=5,G289&lt;F289,G289&gt;(6/24)),(G289-MAX(F289,(6/24))+(F289&gt;G289))*24-7,IF(WEEKDAY(C289,2)=6,(G289-MAX(F289,(6/24))+(F289&gt;G289))*24,IF(WEEKDAY(C289,2)=7,IF(F289&gt;G289,([1]Arbejdstider!H$87-F289)*24,IF(F289&lt;G289,(G289-F289)*24)),0))))</f>
        <v>0</v>
      </c>
      <c r="BQ289" s="126" t="str">
        <f>IF(OR(H289=0,I289=0),0,IF(AND(WEEKDAY(C289,2)=5,I289&lt;H289,I289&gt;(6/24)),(I289-MAX(H289,(6/24))+(H289&gt;I289))*24-7,IF(WEEKDAY(C289,2)=6,(I289-MAX(H289,(6/24))+(H289&gt;I289))*24,IF(WEEKDAY(C289,2)=7,IF(H289&gt;I289,([1]Arbejdstider!H$87-H289)*24,IF(H289&lt;I289,(I289-H289)*24)),""))))</f>
        <v/>
      </c>
      <c r="BR289" s="126"/>
      <c r="BS289" s="126"/>
      <c r="BT289" s="127"/>
      <c r="BU289" s="128">
        <f t="shared" si="77"/>
        <v>0</v>
      </c>
      <c r="BV289" s="129" t="str">
        <f t="shared" si="78"/>
        <v>Torsdag</v>
      </c>
      <c r="CF289" s="131"/>
      <c r="CG289" s="131"/>
      <c r="CP289" s="132"/>
    </row>
    <row r="290" spans="2:94" s="130" customFormat="1" x14ac:dyDescent="0.2">
      <c r="B290" s="106"/>
      <c r="C290" s="107">
        <f t="shared" si="81"/>
        <v>43721</v>
      </c>
      <c r="D290" s="107" t="str">
        <f t="shared" si="82"/>
        <v>Fredag</v>
      </c>
      <c r="E290" s="108"/>
      <c r="F290" s="109" t="str">
        <f>IF(OR(E290=""),"",VLOOKUP(E290,[1]Arbejdstider!$B$4:$AE$78,2,))</f>
        <v/>
      </c>
      <c r="G290" s="109" t="str">
        <f>IF(OR(E290=""),"",VLOOKUP(E290,[1]Arbejdstider!$B$4:$AE$78,3,))</f>
        <v/>
      </c>
      <c r="H290" s="109" t="str">
        <f>IF(OR(E290=""),"",VLOOKUP(E290,[1]Arbejdstider!$B$4:$AE$78,4,))</f>
        <v/>
      </c>
      <c r="I290" s="109" t="str">
        <f>IF(OR(E290=""),"",VLOOKUP(E290,[1]Arbejdstider!$B$4:$AE$78,5,))</f>
        <v/>
      </c>
      <c r="J290" s="110" t="str">
        <f>IF(OR(E290=""),"",VLOOKUP(E290,[1]Arbejdstider!$B$4:$AE$78,6,))</f>
        <v/>
      </c>
      <c r="K290" s="110" t="str">
        <f>IF(OR(E290=""),"",VLOOKUP(E290,[1]Arbejdstider!$B$4:$AE$78,7,))</f>
        <v/>
      </c>
      <c r="L290" s="111" t="str">
        <f>IF(OR(E290=""),"",VLOOKUP(E290,[1]Arbejdstider!$B$3:$AE$78,10,))</f>
        <v/>
      </c>
      <c r="M290" s="111" t="str">
        <f>IF(OR(E290=""),"",VLOOKUP(E290,[1]Arbejdstider!$B$4:$AE$78,11,))</f>
        <v/>
      </c>
      <c r="N290" s="109" t="str">
        <f>IF(OR(E290=""),"",VLOOKUP(E290,[1]Arbejdstider!$B$4:$AE$78,14,))</f>
        <v/>
      </c>
      <c r="O290" s="109" t="str">
        <f>IF(OR(E290=""),"",VLOOKUP(E290,[1]Arbejdstider!$B$4:$AE$78,15,))</f>
        <v/>
      </c>
      <c r="P290" s="109" t="str">
        <f>IF(OR(E290=""),"",VLOOKUP(E290,[1]Arbejdstider!$B$4:$AE$78,12,))</f>
        <v/>
      </c>
      <c r="Q290" s="109" t="str">
        <f>IF(OR(E290=""),"",VLOOKUP(E290,[1]Arbejdstider!$B$4:$AE$78,13,))</f>
        <v/>
      </c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 t="str">
        <f>IF(OR(E290=""),"",VLOOKUP(E290,[1]Arbejdstider!$B$4:$AE$78,16,))</f>
        <v/>
      </c>
      <c r="AC290" s="112" t="str">
        <f>IF(OR(E290=""),"",VLOOKUP(E290,[1]Arbejdstider!$B$4:$AE$78,17,))</f>
        <v/>
      </c>
      <c r="AD290" s="112" t="str">
        <f>IF(OR(E290=""),"",VLOOKUP(E290,[1]Arbejdstider!$B$4:$AE$78,18,))</f>
        <v/>
      </c>
      <c r="AE290" s="112" t="str">
        <f>IF(OR(E290=""),"",VLOOKUP(E290,[1]Arbejdstider!$B$4:$AE$78,19,))</f>
        <v/>
      </c>
      <c r="AF290" s="113" t="str">
        <f>IF(OR(E290=""),"",VLOOKUP(E290,[1]Arbejdstider!$B$4:$AE$78,20,))</f>
        <v/>
      </c>
      <c r="AG290" s="109" t="str">
        <f>IF(OR(E290=""),"",VLOOKUP(E290,[1]Arbejdstider!$B$4:$AE$78,21,))</f>
        <v/>
      </c>
      <c r="AH290" s="109" t="str">
        <f>IF(OR(E290=""),"",VLOOKUP(E290,[1]Arbejdstider!$B$4:$AE$78,22,))</f>
        <v/>
      </c>
      <c r="AI290" s="109" t="str">
        <f>IF(OR(E290=""),"",VLOOKUP(E290,[1]Arbejdstider!$B$4:$AE$78,23,))</f>
        <v/>
      </c>
      <c r="AJ290" s="114" t="str">
        <f>IF(OR(E290=""),"",VLOOKUP(E290,[1]Arbejdstider!$B$4:$AE$78,20,))</f>
        <v/>
      </c>
      <c r="AK290" s="110" t="str">
        <f>IF(OR(E290=""),"",VLOOKUP(E290,[1]Arbejdstider!$B$4:$AE$78,21,))</f>
        <v/>
      </c>
      <c r="AL290" s="115"/>
      <c r="AM290" s="115"/>
      <c r="AN290" s="115"/>
      <c r="AO290" s="115"/>
      <c r="AP290" s="115"/>
      <c r="AQ290" s="115"/>
      <c r="AR290" s="116"/>
      <c r="AS290" s="117"/>
      <c r="AT290" s="118" t="str">
        <f>IF(OR(E290=""),"",VLOOKUP(E290,[1]Arbejdstider!$B$4:$AE$78,24,))</f>
        <v/>
      </c>
      <c r="AU290" s="113" t="str">
        <f>IF(OR(E290=""),"",VLOOKUP(E290,[1]Arbejdstider!$B$4:$AE$78,22,))</f>
        <v/>
      </c>
      <c r="AV290" s="113" t="str">
        <f>IF(OR(E290=""),"",VLOOKUP(E290,[1]Arbejdstider!$B$4:$AE$78,23,))</f>
        <v/>
      </c>
      <c r="AW290" s="119">
        <f t="shared" si="68"/>
        <v>0</v>
      </c>
      <c r="AX290" s="120">
        <f>IF(OR($F290="",$G290=""),0,((IF($G290-MAX($F290,([1]Arbejdstider!$C$84/24))+($G290&lt;$F290)&lt;0,0,$G290-MAX($F290,([1]Arbejdstider!$C$84/24))+($G290&lt;$F290)))*24)-((IF(($G290-MAX($F290,([1]Arbejdstider!$D$84/24))+($G290&lt;$F290))&lt;0,0,($G290-MAX($F290,([1]Arbejdstider!$D$84/24))+($G290&lt;$F290)))))*24)</f>
        <v>0</v>
      </c>
      <c r="AY290" s="121">
        <f>IF(OR($F290="",$G290=""),0,((IF($G290-MAX($F290,([1]Arbejdstider!$C$85/24))+($G290&lt;$F290)&lt;0,0,$G290-MAX($F290,([1]Arbejdstider!$C$85/24))+($G290&lt;$F290)))*24)-((IF(($G290-MAX($F290,([1]Arbejdstider!$D$85/24))+($G290&lt;$F290))&lt;0,0,($G290-MAX($F290,([1]Arbejdstider!$D$85/24))+($G290&lt;$F290)))))*24)-IF(OR($AR290="",$AS290=""),0,((IF($AS290-MAX($AR290,([1]Arbejdstider!$C$85/24))+($AS290&lt;$AR290)&lt;0,0,$AS290-MAX($AR290,([1]Arbejdstider!$C$85/24))+($AS290&lt;$AR290)))*24)-((IF(($AS290-MAX($AR290,([1]Arbejdstider!$D$85/24))+($AS290&lt;$AR290))&lt;0,0,($AS290-MAX($AR290,([1]Arbejdstider!$D$85/24))+($AS290&lt;$AR290)))))*24)</f>
        <v>0</v>
      </c>
      <c r="AZ290" s="121" t="str">
        <f>IFERROR(CEILING(IF(E290="","",IF(OR($F290=0,$G290=0),0,($G290&lt;=$F290)*(1-([1]Arbejdstider!$C$86/24)+([1]Arbejdstider!$D$86/24))*24+(MIN(([1]Arbejdstider!$D$86/24),$G290)-MIN(([1]Arbejdstider!$D$86/24),$F290)+MAX(([1]Arbejdstider!$C$86/24),$G290)-MAX(([1]Arbejdstider!$C$86/24),$F290))*24)-IF(OR($AR290=0,$AS290=0),0,($AS290&lt;=$AR290)*(1-([1]Arbejdstider!$C$86/24)+([1]Arbejdstider!$D$86/24))*24+(MIN(([1]Arbejdstider!$D$86/24),$AS290)-MIN(([1]Arbejdstider!$D$86/24),$AR290)+MAX(([1]Arbejdstider!$C$86/24),$AS290)-MAX(([1]Arbejdstider!$C$86/24),$AR290))*24)+IF(OR($H290=0,$I290=0),0,($I290&lt;=$H290)*(1-([1]Arbejdstider!$C$86/24)+([1]Arbejdstider!$D$86/24))*24+(MIN(([1]Arbejdstider!$D$86/24),$I290)-MIN(([1]Arbejdstider!$D$86/24),$H290)+MAX(([1]Arbejdstider!$C$86/24),$G290)-MAX(([1]Arbejdstider!$C$86/24),$H290))*24)),0.5),"")</f>
        <v/>
      </c>
      <c r="BA290" s="122">
        <f t="shared" si="70"/>
        <v>0</v>
      </c>
      <c r="BB290" s="122">
        <f t="shared" si="71"/>
        <v>0</v>
      </c>
      <c r="BC290" s="122">
        <f t="shared" si="72"/>
        <v>0</v>
      </c>
      <c r="BD290" s="123"/>
      <c r="BE290" s="124"/>
      <c r="BF290" s="122">
        <f t="shared" si="69"/>
        <v>0</v>
      </c>
      <c r="BG290" s="121" t="str">
        <f t="shared" si="79"/>
        <v/>
      </c>
      <c r="BH290" s="121">
        <f t="shared" si="73"/>
        <v>0</v>
      </c>
      <c r="BI290" s="121">
        <f t="shared" si="74"/>
        <v>0</v>
      </c>
      <c r="BJ290" s="121">
        <f t="shared" si="75"/>
        <v>0</v>
      </c>
      <c r="BK290" s="121">
        <f t="shared" si="67"/>
        <v>0</v>
      </c>
      <c r="BL290" s="121">
        <f t="shared" si="80"/>
        <v>0</v>
      </c>
      <c r="BM290" s="121">
        <f t="shared" si="76"/>
        <v>0</v>
      </c>
      <c r="BN290" s="121"/>
      <c r="BO290" s="125"/>
      <c r="BP290" s="126">
        <f>IF(OR(F290=0,G290=0),0,IF(AND(WEEKDAY(C290,2)=5,G290&lt;F290,G290&gt;(6/24)),(G290-MAX(F290,(6/24))+(F290&gt;G290))*24-7,IF(WEEKDAY(C290,2)=6,(G290-MAX(F290,(6/24))+(F290&gt;G290))*24,IF(WEEKDAY(C290,2)=7,IF(F290&gt;G290,([1]Arbejdstider!H$87-F290)*24,IF(F290&lt;G290,(G290-F290)*24)),0))))</f>
        <v>0</v>
      </c>
      <c r="BQ290" s="126" t="str">
        <f>IF(OR(H290=0,I290=0),0,IF(AND(WEEKDAY(C290,2)=5,I290&lt;H290,I290&gt;(6/24)),(I290-MAX(H290,(6/24))+(H290&gt;I290))*24-7,IF(WEEKDAY(C290,2)=6,(I290-MAX(H290,(6/24))+(H290&gt;I290))*24,IF(WEEKDAY(C290,2)=7,IF(H290&gt;I290,([1]Arbejdstider!H$87-H290)*24,IF(H290&lt;I290,(I290-H290)*24)),""))))</f>
        <v/>
      </c>
      <c r="BR290" s="126"/>
      <c r="BS290" s="126"/>
      <c r="BT290" s="127"/>
      <c r="BU290" s="128">
        <f t="shared" si="77"/>
        <v>0</v>
      </c>
      <c r="BV290" s="129" t="str">
        <f t="shared" si="78"/>
        <v>Fredag</v>
      </c>
      <c r="CF290" s="131"/>
      <c r="CG290" s="131"/>
      <c r="CP290" s="132"/>
    </row>
    <row r="291" spans="2:94" s="130" customFormat="1" x14ac:dyDescent="0.2">
      <c r="B291" s="106"/>
      <c r="C291" s="107">
        <f t="shared" si="81"/>
        <v>43722</v>
      </c>
      <c r="D291" s="107" t="str">
        <f t="shared" si="82"/>
        <v>Lørdag</v>
      </c>
      <c r="E291" s="108"/>
      <c r="F291" s="109" t="str">
        <f>IF(OR(E291=""),"",VLOOKUP(E291,[1]Arbejdstider!$B$4:$AE$78,2,))</f>
        <v/>
      </c>
      <c r="G291" s="109" t="str">
        <f>IF(OR(E291=""),"",VLOOKUP(E291,[1]Arbejdstider!$B$4:$AE$78,3,))</f>
        <v/>
      </c>
      <c r="H291" s="109" t="str">
        <f>IF(OR(E291=""),"",VLOOKUP(E291,[1]Arbejdstider!$B$4:$AE$78,4,))</f>
        <v/>
      </c>
      <c r="I291" s="109" t="str">
        <f>IF(OR(E291=""),"",VLOOKUP(E291,[1]Arbejdstider!$B$4:$AE$78,5,))</f>
        <v/>
      </c>
      <c r="J291" s="110" t="str">
        <f>IF(OR(E291=""),"",VLOOKUP(E291,[1]Arbejdstider!$B$4:$AE$78,6,))</f>
        <v/>
      </c>
      <c r="K291" s="110" t="str">
        <f>IF(OR(E291=""),"",VLOOKUP(E291,[1]Arbejdstider!$B$4:$AE$78,7,))</f>
        <v/>
      </c>
      <c r="L291" s="111" t="str">
        <f>IF(OR(E291=""),"",VLOOKUP(E291,[1]Arbejdstider!$B$3:$AE$78,10,))</f>
        <v/>
      </c>
      <c r="M291" s="111" t="str">
        <f>IF(OR(E291=""),"",VLOOKUP(E291,[1]Arbejdstider!$B$4:$AE$78,11,))</f>
        <v/>
      </c>
      <c r="N291" s="109" t="str">
        <f>IF(OR(E291=""),"",VLOOKUP(E291,[1]Arbejdstider!$B$4:$AE$78,14,))</f>
        <v/>
      </c>
      <c r="O291" s="109" t="str">
        <f>IF(OR(E291=""),"",VLOOKUP(E291,[1]Arbejdstider!$B$4:$AE$78,15,))</f>
        <v/>
      </c>
      <c r="P291" s="109" t="str">
        <f>IF(OR(E291=""),"",VLOOKUP(E291,[1]Arbejdstider!$B$4:$AE$78,12,))</f>
        <v/>
      </c>
      <c r="Q291" s="109" t="str">
        <f>IF(OR(E291=""),"",VLOOKUP(E291,[1]Arbejdstider!$B$4:$AE$78,13,))</f>
        <v/>
      </c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 t="str">
        <f>IF(OR(E291=""),"",VLOOKUP(E291,[1]Arbejdstider!$B$4:$AE$78,16,))</f>
        <v/>
      </c>
      <c r="AC291" s="112" t="str">
        <f>IF(OR(E291=""),"",VLOOKUP(E291,[1]Arbejdstider!$B$4:$AE$78,17,))</f>
        <v/>
      </c>
      <c r="AD291" s="112" t="str">
        <f>IF(OR(E291=""),"",VLOOKUP(E291,[1]Arbejdstider!$B$4:$AE$78,18,))</f>
        <v/>
      </c>
      <c r="AE291" s="112" t="str">
        <f>IF(OR(E291=""),"",VLOOKUP(E291,[1]Arbejdstider!$B$4:$AE$78,19,))</f>
        <v/>
      </c>
      <c r="AF291" s="113" t="str">
        <f>IF(OR(E291=""),"",VLOOKUP(E291,[1]Arbejdstider!$B$4:$AE$78,20,))</f>
        <v/>
      </c>
      <c r="AG291" s="109" t="str">
        <f>IF(OR(E291=""),"",VLOOKUP(E291,[1]Arbejdstider!$B$4:$AE$78,21,))</f>
        <v/>
      </c>
      <c r="AH291" s="109" t="str">
        <f>IF(OR(E291=""),"",VLOOKUP(E291,[1]Arbejdstider!$B$4:$AE$78,22,))</f>
        <v/>
      </c>
      <c r="AI291" s="109" t="str">
        <f>IF(OR(E291=""),"",VLOOKUP(E291,[1]Arbejdstider!$B$4:$AE$78,23,))</f>
        <v/>
      </c>
      <c r="AJ291" s="114" t="str">
        <f>IF(OR(E291=""),"",VLOOKUP(E291,[1]Arbejdstider!$B$4:$AE$78,20,))</f>
        <v/>
      </c>
      <c r="AK291" s="110" t="str">
        <f>IF(OR(E291=""),"",VLOOKUP(E291,[1]Arbejdstider!$B$4:$AE$78,21,))</f>
        <v/>
      </c>
      <c r="AL291" s="115"/>
      <c r="AM291" s="115"/>
      <c r="AN291" s="115"/>
      <c r="AO291" s="115"/>
      <c r="AP291" s="115"/>
      <c r="AQ291" s="115"/>
      <c r="AR291" s="116"/>
      <c r="AS291" s="117"/>
      <c r="AT291" s="118" t="str">
        <f>IF(OR(E291=""),"",VLOOKUP(E291,[1]Arbejdstider!$B$4:$AE$78,24,))</f>
        <v/>
      </c>
      <c r="AU291" s="113" t="str">
        <f>IF(OR(E291=""),"",VLOOKUP(E291,[1]Arbejdstider!$B$4:$AE$78,22,))</f>
        <v/>
      </c>
      <c r="AV291" s="113" t="str">
        <f>IF(OR(E291=""),"",VLOOKUP(E291,[1]Arbejdstider!$B$4:$AE$78,23,))</f>
        <v/>
      </c>
      <c r="AW291" s="119">
        <f t="shared" si="68"/>
        <v>0</v>
      </c>
      <c r="AX291" s="120">
        <f>IF(OR($F291="",$G291=""),0,((IF($G291-MAX($F291,([1]Arbejdstider!$C$84/24))+($G291&lt;$F291)&lt;0,0,$G291-MAX($F291,([1]Arbejdstider!$C$84/24))+($G291&lt;$F291)))*24)-((IF(($G291-MAX($F291,([1]Arbejdstider!$D$84/24))+($G291&lt;$F291))&lt;0,0,($G291-MAX($F291,([1]Arbejdstider!$D$84/24))+($G291&lt;$F291)))))*24)</f>
        <v>0</v>
      </c>
      <c r="AY291" s="121">
        <f>IF(OR($F291="",$G291=""),0,((IF($G291-MAX($F291,([1]Arbejdstider!$C$85/24))+($G291&lt;$F291)&lt;0,0,$G291-MAX($F291,([1]Arbejdstider!$C$85/24))+($G291&lt;$F291)))*24)-((IF(($G291-MAX($F291,([1]Arbejdstider!$D$85/24))+($G291&lt;$F291))&lt;0,0,($G291-MAX($F291,([1]Arbejdstider!$D$85/24))+($G291&lt;$F291)))))*24)-IF(OR($AR291="",$AS291=""),0,((IF($AS291-MAX($AR291,([1]Arbejdstider!$C$85/24))+($AS291&lt;$AR291)&lt;0,0,$AS291-MAX($AR291,([1]Arbejdstider!$C$85/24))+($AS291&lt;$AR291)))*24)-((IF(($AS291-MAX($AR291,([1]Arbejdstider!$D$85/24))+($AS291&lt;$AR291))&lt;0,0,($AS291-MAX($AR291,([1]Arbejdstider!$D$85/24))+($AS291&lt;$AR291)))))*24)</f>
        <v>0</v>
      </c>
      <c r="AZ291" s="121" t="str">
        <f>IFERROR(CEILING(IF(E291="","",IF(OR($F291=0,$G291=0),0,($G291&lt;=$F291)*(1-([1]Arbejdstider!$C$86/24)+([1]Arbejdstider!$D$86/24))*24+(MIN(([1]Arbejdstider!$D$86/24),$G291)-MIN(([1]Arbejdstider!$D$86/24),$F291)+MAX(([1]Arbejdstider!$C$86/24),$G291)-MAX(([1]Arbejdstider!$C$86/24),$F291))*24)-IF(OR($AR291=0,$AS291=0),0,($AS291&lt;=$AR291)*(1-([1]Arbejdstider!$C$86/24)+([1]Arbejdstider!$D$86/24))*24+(MIN(([1]Arbejdstider!$D$86/24),$AS291)-MIN(([1]Arbejdstider!$D$86/24),$AR291)+MAX(([1]Arbejdstider!$C$86/24),$AS291)-MAX(([1]Arbejdstider!$C$86/24),$AR291))*24)+IF(OR($H291=0,$I291=0),0,($I291&lt;=$H291)*(1-([1]Arbejdstider!$C$86/24)+([1]Arbejdstider!$D$86/24))*24+(MIN(([1]Arbejdstider!$D$86/24),$I291)-MIN(([1]Arbejdstider!$D$86/24),$H291)+MAX(([1]Arbejdstider!$C$86/24),$G291)-MAX(([1]Arbejdstider!$C$86/24),$H291))*24)),0.5),"")</f>
        <v/>
      </c>
      <c r="BA291" s="122">
        <f t="shared" si="70"/>
        <v>0</v>
      </c>
      <c r="BB291" s="122">
        <f t="shared" si="71"/>
        <v>0</v>
      </c>
      <c r="BC291" s="122">
        <f t="shared" si="72"/>
        <v>0</v>
      </c>
      <c r="BD291" s="123"/>
      <c r="BE291" s="124"/>
      <c r="BF291" s="122">
        <f t="shared" si="69"/>
        <v>0</v>
      </c>
      <c r="BG291" s="121" t="str">
        <f t="shared" si="79"/>
        <v/>
      </c>
      <c r="BH291" s="121">
        <f t="shared" si="73"/>
        <v>0</v>
      </c>
      <c r="BI291" s="121">
        <f t="shared" si="74"/>
        <v>0</v>
      </c>
      <c r="BJ291" s="121">
        <f t="shared" si="75"/>
        <v>0</v>
      </c>
      <c r="BK291" s="121">
        <f t="shared" si="67"/>
        <v>0</v>
      </c>
      <c r="BL291" s="121">
        <f t="shared" si="80"/>
        <v>0</v>
      </c>
      <c r="BM291" s="121">
        <f t="shared" si="76"/>
        <v>0</v>
      </c>
      <c r="BN291" s="121"/>
      <c r="BO291" s="125"/>
      <c r="BP291" s="126" t="e">
        <f>IF(OR(F291=0,G291=0),0,IF(AND(WEEKDAY(C291,2)=5,G291&lt;F291,G291&gt;(6/24)),(G291-MAX(F291,(6/24))+(F291&gt;G291))*24-7,IF(WEEKDAY(C291,2)=6,(G291-MAX(F291,(6/24))+(F291&gt;G291))*24,IF(WEEKDAY(C291,2)=7,IF(F291&gt;G291,([1]Arbejdstider!H$87-F291)*24,IF(F291&lt;G291,(G291-F291)*24)),0))))</f>
        <v>#VALUE!</v>
      </c>
      <c r="BQ291" s="126" t="e">
        <f>IF(OR(H291=0,I291=0),0,IF(AND(WEEKDAY(C291,2)=5,I291&lt;H291,I291&gt;(6/24)),(I291-MAX(H291,(6/24))+(H291&gt;I291))*24-7,IF(WEEKDAY(C291,2)=6,(I291-MAX(H291,(6/24))+(H291&gt;I291))*24,IF(WEEKDAY(C291,2)=7,IF(H291&gt;I291,([1]Arbejdstider!H$87-H291)*24,IF(H291&lt;I291,(I291-H291)*24)),""))))</f>
        <v>#VALUE!</v>
      </c>
      <c r="BR291" s="126"/>
      <c r="BS291" s="126"/>
      <c r="BT291" s="127"/>
      <c r="BU291" s="128">
        <f t="shared" si="77"/>
        <v>0</v>
      </c>
      <c r="BV291" s="129" t="str">
        <f t="shared" si="78"/>
        <v>Lørdag</v>
      </c>
      <c r="CF291" s="131"/>
      <c r="CG291" s="131"/>
      <c r="CP291" s="132"/>
    </row>
    <row r="292" spans="2:94" s="130" customFormat="1" x14ac:dyDescent="0.2">
      <c r="B292" s="106"/>
      <c r="C292" s="107">
        <f t="shared" si="81"/>
        <v>43723</v>
      </c>
      <c r="D292" s="107" t="str">
        <f t="shared" si="82"/>
        <v>Søndag</v>
      </c>
      <c r="E292" s="108"/>
      <c r="F292" s="109" t="str">
        <f>IF(OR(E292=""),"",VLOOKUP(E292,[1]Arbejdstider!$B$4:$AE$78,2,))</f>
        <v/>
      </c>
      <c r="G292" s="109" t="str">
        <f>IF(OR(E292=""),"",VLOOKUP(E292,[1]Arbejdstider!$B$4:$AE$78,3,))</f>
        <v/>
      </c>
      <c r="H292" s="109" t="str">
        <f>IF(OR(E292=""),"",VLOOKUP(E292,[1]Arbejdstider!$B$4:$AE$78,4,))</f>
        <v/>
      </c>
      <c r="I292" s="109" t="str">
        <f>IF(OR(E292=""),"",VLOOKUP(E292,[1]Arbejdstider!$B$4:$AE$78,5,))</f>
        <v/>
      </c>
      <c r="J292" s="110" t="str">
        <f>IF(OR(E292=""),"",VLOOKUP(E292,[1]Arbejdstider!$B$4:$AE$78,6,))</f>
        <v/>
      </c>
      <c r="K292" s="110" t="str">
        <f>IF(OR(E292=""),"",VLOOKUP(E292,[1]Arbejdstider!$B$4:$AE$78,7,))</f>
        <v/>
      </c>
      <c r="L292" s="111" t="str">
        <f>IF(OR(E292=""),"",VLOOKUP(E292,[1]Arbejdstider!$B$3:$AE$78,10,))</f>
        <v/>
      </c>
      <c r="M292" s="111" t="str">
        <f>IF(OR(E292=""),"",VLOOKUP(E292,[1]Arbejdstider!$B$4:$AE$78,11,))</f>
        <v/>
      </c>
      <c r="N292" s="109" t="str">
        <f>IF(OR(E292=""),"",VLOOKUP(E292,[1]Arbejdstider!$B$4:$AE$78,14,))</f>
        <v/>
      </c>
      <c r="O292" s="109" t="str">
        <f>IF(OR(E292=""),"",VLOOKUP(E292,[1]Arbejdstider!$B$4:$AE$78,15,))</f>
        <v/>
      </c>
      <c r="P292" s="109" t="str">
        <f>IF(OR(E292=""),"",VLOOKUP(E292,[1]Arbejdstider!$B$4:$AE$78,12,))</f>
        <v/>
      </c>
      <c r="Q292" s="109" t="str">
        <f>IF(OR(E292=""),"",VLOOKUP(E292,[1]Arbejdstider!$B$4:$AE$78,13,))</f>
        <v/>
      </c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 t="str">
        <f>IF(OR(E292=""),"",VLOOKUP(E292,[1]Arbejdstider!$B$4:$AE$78,16,))</f>
        <v/>
      </c>
      <c r="AC292" s="112" t="str">
        <f>IF(OR(E292=""),"",VLOOKUP(E292,[1]Arbejdstider!$B$4:$AE$78,17,))</f>
        <v/>
      </c>
      <c r="AD292" s="112" t="str">
        <f>IF(OR(E292=""),"",VLOOKUP(E292,[1]Arbejdstider!$B$4:$AE$78,18,))</f>
        <v/>
      </c>
      <c r="AE292" s="112" t="str">
        <f>IF(OR(E292=""),"",VLOOKUP(E292,[1]Arbejdstider!$B$4:$AE$78,19,))</f>
        <v/>
      </c>
      <c r="AF292" s="113" t="str">
        <f>IF(OR(E292=""),"",VLOOKUP(E292,[1]Arbejdstider!$B$4:$AE$78,20,))</f>
        <v/>
      </c>
      <c r="AG292" s="109" t="str">
        <f>IF(OR(E292=""),"",VLOOKUP(E292,[1]Arbejdstider!$B$4:$AE$78,21,))</f>
        <v/>
      </c>
      <c r="AH292" s="109" t="str">
        <f>IF(OR(E292=""),"",VLOOKUP(E292,[1]Arbejdstider!$B$4:$AE$78,22,))</f>
        <v/>
      </c>
      <c r="AI292" s="109" t="str">
        <f>IF(OR(E292=""),"",VLOOKUP(E292,[1]Arbejdstider!$B$4:$AE$78,23,))</f>
        <v/>
      </c>
      <c r="AJ292" s="114" t="str">
        <f>IF(OR(E292=""),"",VLOOKUP(E292,[1]Arbejdstider!$B$4:$AE$78,20,))</f>
        <v/>
      </c>
      <c r="AK292" s="110" t="str">
        <f>IF(OR(E292=""),"",VLOOKUP(E292,[1]Arbejdstider!$B$4:$AE$78,21,))</f>
        <v/>
      </c>
      <c r="AL292" s="115"/>
      <c r="AM292" s="115"/>
      <c r="AN292" s="115"/>
      <c r="AO292" s="115"/>
      <c r="AP292" s="115"/>
      <c r="AQ292" s="115"/>
      <c r="AR292" s="116"/>
      <c r="AS292" s="117"/>
      <c r="AT292" s="118" t="str">
        <f>IF(OR(E292=""),"",VLOOKUP(E292,[1]Arbejdstider!$B$4:$AE$78,24,))</f>
        <v/>
      </c>
      <c r="AU292" s="113" t="str">
        <f>IF(OR(E292=""),"",VLOOKUP(E292,[1]Arbejdstider!$B$4:$AE$78,22,))</f>
        <v/>
      </c>
      <c r="AV292" s="113" t="str">
        <f>IF(OR(E292=""),"",VLOOKUP(E292,[1]Arbejdstider!$B$4:$AE$78,23,))</f>
        <v/>
      </c>
      <c r="AW292" s="119">
        <f t="shared" si="68"/>
        <v>0</v>
      </c>
      <c r="AX292" s="120">
        <f>IF(OR($F292="",$G292=""),0,((IF($G292-MAX($F292,([1]Arbejdstider!$C$84/24))+($G292&lt;$F292)&lt;0,0,$G292-MAX($F292,([1]Arbejdstider!$C$84/24))+($G292&lt;$F292)))*24)-((IF(($G292-MAX($F292,([1]Arbejdstider!$D$84/24))+($G292&lt;$F292))&lt;0,0,($G292-MAX($F292,([1]Arbejdstider!$D$84/24))+($G292&lt;$F292)))))*24)</f>
        <v>0</v>
      </c>
      <c r="AY292" s="121">
        <f>IF(OR($F292="",$G292=""),0,((IF($G292-MAX($F292,([1]Arbejdstider!$C$85/24))+($G292&lt;$F292)&lt;0,0,$G292-MAX($F292,([1]Arbejdstider!$C$85/24))+($G292&lt;$F292)))*24)-((IF(($G292-MAX($F292,([1]Arbejdstider!$D$85/24))+($G292&lt;$F292))&lt;0,0,($G292-MAX($F292,([1]Arbejdstider!$D$85/24))+($G292&lt;$F292)))))*24)-IF(OR($AR292="",$AS292=""),0,((IF($AS292-MAX($AR292,([1]Arbejdstider!$C$85/24))+($AS292&lt;$AR292)&lt;0,0,$AS292-MAX($AR292,([1]Arbejdstider!$C$85/24))+($AS292&lt;$AR292)))*24)-((IF(($AS292-MAX($AR292,([1]Arbejdstider!$D$85/24))+($AS292&lt;$AR292))&lt;0,0,($AS292-MAX($AR292,([1]Arbejdstider!$D$85/24))+($AS292&lt;$AR292)))))*24)</f>
        <v>0</v>
      </c>
      <c r="AZ292" s="121" t="str">
        <f>IFERROR(CEILING(IF(E292="","",IF(OR($F292=0,$G292=0),0,($G292&lt;=$F292)*(1-([1]Arbejdstider!$C$86/24)+([1]Arbejdstider!$D$86/24))*24+(MIN(([1]Arbejdstider!$D$86/24),$G292)-MIN(([1]Arbejdstider!$D$86/24),$F292)+MAX(([1]Arbejdstider!$C$86/24),$G292)-MAX(([1]Arbejdstider!$C$86/24),$F292))*24)-IF(OR($AR292=0,$AS292=0),0,($AS292&lt;=$AR292)*(1-([1]Arbejdstider!$C$86/24)+([1]Arbejdstider!$D$86/24))*24+(MIN(([1]Arbejdstider!$D$86/24),$AS292)-MIN(([1]Arbejdstider!$D$86/24),$AR292)+MAX(([1]Arbejdstider!$C$86/24),$AS292)-MAX(([1]Arbejdstider!$C$86/24),$AR292))*24)+IF(OR($H292=0,$I292=0),0,($I292&lt;=$H292)*(1-([1]Arbejdstider!$C$86/24)+([1]Arbejdstider!$D$86/24))*24+(MIN(([1]Arbejdstider!$D$86/24),$I292)-MIN(([1]Arbejdstider!$D$86/24),$H292)+MAX(([1]Arbejdstider!$C$86/24),$G292)-MAX(([1]Arbejdstider!$C$86/24),$H292))*24)),0.5),"")</f>
        <v/>
      </c>
      <c r="BA292" s="122">
        <f t="shared" si="70"/>
        <v>0</v>
      </c>
      <c r="BB292" s="122">
        <f t="shared" si="71"/>
        <v>0</v>
      </c>
      <c r="BC292" s="122">
        <f t="shared" si="72"/>
        <v>0</v>
      </c>
      <c r="BD292" s="123"/>
      <c r="BE292" s="124"/>
      <c r="BF292" s="122">
        <f t="shared" si="69"/>
        <v>0</v>
      </c>
      <c r="BG292" s="121">
        <f t="shared" si="79"/>
        <v>0</v>
      </c>
      <c r="BH292" s="121">
        <f t="shared" si="73"/>
        <v>0</v>
      </c>
      <c r="BI292" s="121">
        <f t="shared" si="74"/>
        <v>0</v>
      </c>
      <c r="BJ292" s="121">
        <f t="shared" si="75"/>
        <v>0</v>
      </c>
      <c r="BK292" s="121">
        <f t="shared" si="67"/>
        <v>0</v>
      </c>
      <c r="BL292" s="121">
        <f t="shared" si="80"/>
        <v>0</v>
      </c>
      <c r="BM292" s="121">
        <f t="shared" si="76"/>
        <v>0</v>
      </c>
      <c r="BN292" s="121"/>
      <c r="BO292" s="125"/>
      <c r="BP292" s="126" t="b">
        <f>IF(OR(F292=0,G292=0),0,IF(AND(WEEKDAY(C292,2)=5,G292&lt;F292,G292&gt;(6/24)),(G292-MAX(F292,(6/24))+(F292&gt;G292))*24-7,IF(WEEKDAY(C292,2)=6,(G292-MAX(F292,(6/24))+(F292&gt;G292))*24,IF(WEEKDAY(C292,2)=7,IF(F292&gt;G292,([1]Arbejdstider!H$87-F292)*24,IF(F292&lt;G292,(G292-F292)*24)),0))))</f>
        <v>0</v>
      </c>
      <c r="BQ292" s="126" t="b">
        <f>IF(OR(H292=0,I292=0),0,IF(AND(WEEKDAY(C292,2)=5,I292&lt;H292,I292&gt;(6/24)),(I292-MAX(H292,(6/24))+(H292&gt;I292))*24-7,IF(WEEKDAY(C292,2)=6,(I292-MAX(H292,(6/24))+(H292&gt;I292))*24,IF(WEEKDAY(C292,2)=7,IF(H292&gt;I292,([1]Arbejdstider!H$87-H292)*24,IF(H292&lt;I292,(I292-H292)*24)),""))))</f>
        <v>0</v>
      </c>
      <c r="BR292" s="126"/>
      <c r="BS292" s="126"/>
      <c r="BT292" s="127"/>
      <c r="BU292" s="128">
        <f t="shared" si="77"/>
        <v>0</v>
      </c>
      <c r="BV292" s="129" t="str">
        <f t="shared" si="78"/>
        <v>Søndag</v>
      </c>
      <c r="CF292" s="131"/>
      <c r="CG292" s="131"/>
      <c r="CP292" s="132"/>
    </row>
    <row r="293" spans="2:94" s="130" customFormat="1" x14ac:dyDescent="0.2">
      <c r="B293" s="106"/>
      <c r="C293" s="107">
        <f t="shared" si="81"/>
        <v>43724</v>
      </c>
      <c r="D293" s="107" t="str">
        <f t="shared" si="82"/>
        <v>Mandag</v>
      </c>
      <c r="E293" s="108"/>
      <c r="F293" s="109" t="str">
        <f>IF(OR(E293=""),"",VLOOKUP(E293,[1]Arbejdstider!$B$4:$AE$78,2,))</f>
        <v/>
      </c>
      <c r="G293" s="109" t="str">
        <f>IF(OR(E293=""),"",VLOOKUP(E293,[1]Arbejdstider!$B$4:$AE$78,3,))</f>
        <v/>
      </c>
      <c r="H293" s="109" t="str">
        <f>IF(OR(E293=""),"",VLOOKUP(E293,[1]Arbejdstider!$B$4:$AE$78,4,))</f>
        <v/>
      </c>
      <c r="I293" s="109" t="str">
        <f>IF(OR(E293=""),"",VLOOKUP(E293,[1]Arbejdstider!$B$4:$AE$78,5,))</f>
        <v/>
      </c>
      <c r="J293" s="110" t="str">
        <f>IF(OR(E293=""),"",VLOOKUP(E293,[1]Arbejdstider!$B$4:$AE$78,6,))</f>
        <v/>
      </c>
      <c r="K293" s="110" t="str">
        <f>IF(OR(E293=""),"",VLOOKUP(E293,[1]Arbejdstider!$B$4:$AE$78,7,))</f>
        <v/>
      </c>
      <c r="L293" s="111" t="str">
        <f>IF(OR(E293=""),"",VLOOKUP(E293,[1]Arbejdstider!$B$3:$AE$78,10,))</f>
        <v/>
      </c>
      <c r="M293" s="111" t="str">
        <f>IF(OR(E293=""),"",VLOOKUP(E293,[1]Arbejdstider!$B$4:$AE$78,11,))</f>
        <v/>
      </c>
      <c r="N293" s="109" t="str">
        <f>IF(OR(E293=""),"",VLOOKUP(E293,[1]Arbejdstider!$B$4:$AE$78,14,))</f>
        <v/>
      </c>
      <c r="O293" s="109" t="str">
        <f>IF(OR(E293=""),"",VLOOKUP(E293,[1]Arbejdstider!$B$4:$AE$78,15,))</f>
        <v/>
      </c>
      <c r="P293" s="109" t="str">
        <f>IF(OR(E293=""),"",VLOOKUP(E293,[1]Arbejdstider!$B$4:$AE$78,12,))</f>
        <v/>
      </c>
      <c r="Q293" s="109" t="str">
        <f>IF(OR(E293=""),"",VLOOKUP(E293,[1]Arbejdstider!$B$4:$AE$78,13,))</f>
        <v/>
      </c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 t="str">
        <f>IF(OR(E293=""),"",VLOOKUP(E293,[1]Arbejdstider!$B$4:$AE$78,16,))</f>
        <v/>
      </c>
      <c r="AC293" s="112" t="str">
        <f>IF(OR(E293=""),"",VLOOKUP(E293,[1]Arbejdstider!$B$4:$AE$78,17,))</f>
        <v/>
      </c>
      <c r="AD293" s="112" t="str">
        <f>IF(OR(E293=""),"",VLOOKUP(E293,[1]Arbejdstider!$B$4:$AE$78,18,))</f>
        <v/>
      </c>
      <c r="AE293" s="112" t="str">
        <f>IF(OR(E293=""),"",VLOOKUP(E293,[1]Arbejdstider!$B$4:$AE$78,19,))</f>
        <v/>
      </c>
      <c r="AF293" s="113" t="str">
        <f>IF(OR(E293=""),"",VLOOKUP(E293,[1]Arbejdstider!$B$4:$AE$78,20,))</f>
        <v/>
      </c>
      <c r="AG293" s="109" t="str">
        <f>IF(OR(E293=""),"",VLOOKUP(E293,[1]Arbejdstider!$B$4:$AE$78,21,))</f>
        <v/>
      </c>
      <c r="AH293" s="109" t="str">
        <f>IF(OR(E293=""),"",VLOOKUP(E293,[1]Arbejdstider!$B$4:$AE$78,22,))</f>
        <v/>
      </c>
      <c r="AI293" s="109" t="str">
        <f>IF(OR(E293=""),"",VLOOKUP(E293,[1]Arbejdstider!$B$4:$AE$78,23,))</f>
        <v/>
      </c>
      <c r="AJ293" s="114" t="str">
        <f>IF(OR(E293=""),"",VLOOKUP(E293,[1]Arbejdstider!$B$4:$AE$78,20,))</f>
        <v/>
      </c>
      <c r="AK293" s="110" t="str">
        <f>IF(OR(E293=""),"",VLOOKUP(E293,[1]Arbejdstider!$B$4:$AE$78,21,))</f>
        <v/>
      </c>
      <c r="AL293" s="115"/>
      <c r="AM293" s="115"/>
      <c r="AN293" s="115"/>
      <c r="AO293" s="115"/>
      <c r="AP293" s="115"/>
      <c r="AQ293" s="115"/>
      <c r="AR293" s="116"/>
      <c r="AS293" s="117"/>
      <c r="AT293" s="118" t="str">
        <f>IF(OR(E293=""),"",VLOOKUP(E293,[1]Arbejdstider!$B$4:$AE$78,24,))</f>
        <v/>
      </c>
      <c r="AU293" s="113" t="str">
        <f>IF(OR(E293=""),"",VLOOKUP(E293,[1]Arbejdstider!$B$4:$AE$78,22,))</f>
        <v/>
      </c>
      <c r="AV293" s="113" t="str">
        <f>IF(OR(E293=""),"",VLOOKUP(E293,[1]Arbejdstider!$B$4:$AE$78,23,))</f>
        <v/>
      </c>
      <c r="AW293" s="119">
        <f t="shared" si="68"/>
        <v>0</v>
      </c>
      <c r="AX293" s="120">
        <f>IF(OR($F293="",$G293=""),0,((IF($G293-MAX($F293,([1]Arbejdstider!$C$84/24))+($G293&lt;$F293)&lt;0,0,$G293-MAX($F293,([1]Arbejdstider!$C$84/24))+($G293&lt;$F293)))*24)-((IF(($G293-MAX($F293,([1]Arbejdstider!$D$84/24))+($G293&lt;$F293))&lt;0,0,($G293-MAX($F293,([1]Arbejdstider!$D$84/24))+($G293&lt;$F293)))))*24)</f>
        <v>0</v>
      </c>
      <c r="AY293" s="121">
        <f>IF(OR($F293="",$G293=""),0,((IF($G293-MAX($F293,([1]Arbejdstider!$C$85/24))+($G293&lt;$F293)&lt;0,0,$G293-MAX($F293,([1]Arbejdstider!$C$85/24))+($G293&lt;$F293)))*24)-((IF(($G293-MAX($F293,([1]Arbejdstider!$D$85/24))+($G293&lt;$F293))&lt;0,0,($G293-MAX($F293,([1]Arbejdstider!$D$85/24))+($G293&lt;$F293)))))*24)-IF(OR($AR293="",$AS293=""),0,((IF($AS293-MAX($AR293,([1]Arbejdstider!$C$85/24))+($AS293&lt;$AR293)&lt;0,0,$AS293-MAX($AR293,([1]Arbejdstider!$C$85/24))+($AS293&lt;$AR293)))*24)-((IF(($AS293-MAX($AR293,([1]Arbejdstider!$D$85/24))+($AS293&lt;$AR293))&lt;0,0,($AS293-MAX($AR293,([1]Arbejdstider!$D$85/24))+($AS293&lt;$AR293)))))*24)</f>
        <v>0</v>
      </c>
      <c r="AZ293" s="121" t="str">
        <f>IFERROR(CEILING(IF(E293="","",IF(OR($F293=0,$G293=0),0,($G293&lt;=$F293)*(1-([1]Arbejdstider!$C$86/24)+([1]Arbejdstider!$D$86/24))*24+(MIN(([1]Arbejdstider!$D$86/24),$G293)-MIN(([1]Arbejdstider!$D$86/24),$F293)+MAX(([1]Arbejdstider!$C$86/24),$G293)-MAX(([1]Arbejdstider!$C$86/24),$F293))*24)-IF(OR($AR293=0,$AS293=0),0,($AS293&lt;=$AR293)*(1-([1]Arbejdstider!$C$86/24)+([1]Arbejdstider!$D$86/24))*24+(MIN(([1]Arbejdstider!$D$86/24),$AS293)-MIN(([1]Arbejdstider!$D$86/24),$AR293)+MAX(([1]Arbejdstider!$C$86/24),$AS293)-MAX(([1]Arbejdstider!$C$86/24),$AR293))*24)+IF(OR($H293=0,$I293=0),0,($I293&lt;=$H293)*(1-([1]Arbejdstider!$C$86/24)+([1]Arbejdstider!$D$86/24))*24+(MIN(([1]Arbejdstider!$D$86/24),$I293)-MIN(([1]Arbejdstider!$D$86/24),$H293)+MAX(([1]Arbejdstider!$C$86/24),$G293)-MAX(([1]Arbejdstider!$C$86/24),$H293))*24)),0.5),"")</f>
        <v/>
      </c>
      <c r="BA293" s="122">
        <f t="shared" si="70"/>
        <v>0</v>
      </c>
      <c r="BB293" s="122">
        <f t="shared" si="71"/>
        <v>0</v>
      </c>
      <c r="BC293" s="122">
        <f t="shared" si="72"/>
        <v>0</v>
      </c>
      <c r="BD293" s="123"/>
      <c r="BE293" s="124"/>
      <c r="BF293" s="122">
        <f t="shared" si="69"/>
        <v>0</v>
      </c>
      <c r="BG293" s="121" t="str">
        <f t="shared" si="79"/>
        <v/>
      </c>
      <c r="BH293" s="121">
        <f t="shared" si="73"/>
        <v>0</v>
      </c>
      <c r="BI293" s="121">
        <f t="shared" si="74"/>
        <v>0</v>
      </c>
      <c r="BJ293" s="121">
        <f t="shared" si="75"/>
        <v>0</v>
      </c>
      <c r="BK293" s="121">
        <f t="shared" si="67"/>
        <v>0</v>
      </c>
      <c r="BL293" s="121">
        <f t="shared" si="80"/>
        <v>0</v>
      </c>
      <c r="BM293" s="121">
        <f t="shared" si="76"/>
        <v>0</v>
      </c>
      <c r="BN293" s="121"/>
      <c r="BO293" s="125">
        <f>SUM(AW287:AW293)</f>
        <v>0</v>
      </c>
      <c r="BP293" s="126">
        <f>IF(OR(F293=0,G293=0),0,IF(AND(WEEKDAY(C293,2)=5,G293&lt;F293,G293&gt;(6/24)),(G293-MAX(F293,(6/24))+(F293&gt;G293))*24-7,IF(WEEKDAY(C293,2)=6,(G293-MAX(F293,(6/24))+(F293&gt;G293))*24,IF(WEEKDAY(C293,2)=7,IF(F293&gt;G293,([1]Arbejdstider!H$87-F293)*24,IF(F293&lt;G293,(G293-F293)*24)),0))))</f>
        <v>0</v>
      </c>
      <c r="BQ293" s="126" t="str">
        <f>IF(OR(H293=0,I293=0),0,IF(AND(WEEKDAY(C293,2)=5,I293&lt;H293,I293&gt;(6/24)),(I293-MAX(H293,(6/24))+(H293&gt;I293))*24-7,IF(WEEKDAY(C293,2)=6,(I293-MAX(H293,(6/24))+(H293&gt;I293))*24,IF(WEEKDAY(C293,2)=7,IF(H293&gt;I293,([1]Arbejdstider!H$87-H293)*24,IF(H293&lt;I293,(I293-H293)*24)),""))))</f>
        <v/>
      </c>
      <c r="BR293" s="126"/>
      <c r="BS293" s="126"/>
      <c r="BT293" s="127"/>
      <c r="BU293" s="128">
        <f t="shared" si="77"/>
        <v>0</v>
      </c>
      <c r="BV293" s="129" t="str">
        <f t="shared" si="78"/>
        <v>Mandag</v>
      </c>
      <c r="CF293" s="131"/>
      <c r="CG293" s="131"/>
      <c r="CP293" s="132"/>
    </row>
    <row r="294" spans="2:94" s="130" customFormat="1" x14ac:dyDescent="0.2">
      <c r="B294" s="106">
        <f>B287+1</f>
        <v>38</v>
      </c>
      <c r="C294" s="107">
        <f t="shared" si="81"/>
        <v>43725</v>
      </c>
      <c r="D294" s="107" t="str">
        <f t="shared" si="82"/>
        <v>Tirsdag</v>
      </c>
      <c r="E294" s="108"/>
      <c r="F294" s="109" t="str">
        <f>IF(OR(E294=""),"",VLOOKUP(E294,[1]Arbejdstider!$B$4:$AE$78,2,))</f>
        <v/>
      </c>
      <c r="G294" s="109" t="str">
        <f>IF(OR(E294=""),"",VLOOKUP(E294,[1]Arbejdstider!$B$4:$AE$78,3,))</f>
        <v/>
      </c>
      <c r="H294" s="109" t="str">
        <f>IF(OR(E294=""),"",VLOOKUP(E294,[1]Arbejdstider!$B$4:$AE$78,4,))</f>
        <v/>
      </c>
      <c r="I294" s="109" t="str">
        <f>IF(OR(E294=""),"",VLOOKUP(E294,[1]Arbejdstider!$B$4:$AE$78,5,))</f>
        <v/>
      </c>
      <c r="J294" s="110" t="str">
        <f>IF(OR(E294=""),"",VLOOKUP(E294,[1]Arbejdstider!$B$4:$AE$78,6,))</f>
        <v/>
      </c>
      <c r="K294" s="110" t="str">
        <f>IF(OR(E294=""),"",VLOOKUP(E294,[1]Arbejdstider!$B$4:$AE$78,7,))</f>
        <v/>
      </c>
      <c r="L294" s="111" t="str">
        <f>IF(OR(E294=""),"",VLOOKUP(E294,[1]Arbejdstider!$B$3:$AE$78,10,))</f>
        <v/>
      </c>
      <c r="M294" s="111" t="str">
        <f>IF(OR(E294=""),"",VLOOKUP(E294,[1]Arbejdstider!$B$4:$AE$78,11,))</f>
        <v/>
      </c>
      <c r="N294" s="109" t="str">
        <f>IF(OR(E294=""),"",VLOOKUP(E294,[1]Arbejdstider!$B$4:$AE$78,14,))</f>
        <v/>
      </c>
      <c r="O294" s="109" t="str">
        <f>IF(OR(E294=""),"",VLOOKUP(E294,[1]Arbejdstider!$B$4:$AE$78,15,))</f>
        <v/>
      </c>
      <c r="P294" s="109" t="str">
        <f>IF(OR(E294=""),"",VLOOKUP(E294,[1]Arbejdstider!$B$4:$AE$78,12,))</f>
        <v/>
      </c>
      <c r="Q294" s="109" t="str">
        <f>IF(OR(E294=""),"",VLOOKUP(E294,[1]Arbejdstider!$B$4:$AE$78,13,))</f>
        <v/>
      </c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 t="str">
        <f>IF(OR(E294=""),"",VLOOKUP(E294,[1]Arbejdstider!$B$4:$AE$78,16,))</f>
        <v/>
      </c>
      <c r="AC294" s="112" t="str">
        <f>IF(OR(E294=""),"",VLOOKUP(E294,[1]Arbejdstider!$B$4:$AE$78,17,))</f>
        <v/>
      </c>
      <c r="AD294" s="112" t="str">
        <f>IF(OR(E294=""),"",VLOOKUP(E294,[1]Arbejdstider!$B$4:$AE$78,18,))</f>
        <v/>
      </c>
      <c r="AE294" s="112" t="str">
        <f>IF(OR(E294=""),"",VLOOKUP(E294,[1]Arbejdstider!$B$4:$AE$78,19,))</f>
        <v/>
      </c>
      <c r="AF294" s="113" t="str">
        <f>IF(OR(E294=""),"",VLOOKUP(E294,[1]Arbejdstider!$B$4:$AE$78,20,))</f>
        <v/>
      </c>
      <c r="AG294" s="109" t="str">
        <f>IF(OR(E294=""),"",VLOOKUP(E294,[1]Arbejdstider!$B$4:$AE$78,21,))</f>
        <v/>
      </c>
      <c r="AH294" s="109" t="str">
        <f>IF(OR(E294=""),"",VLOOKUP(E294,[1]Arbejdstider!$B$4:$AE$78,22,))</f>
        <v/>
      </c>
      <c r="AI294" s="109" t="str">
        <f>IF(OR(E294=""),"",VLOOKUP(E294,[1]Arbejdstider!$B$4:$AE$78,23,))</f>
        <v/>
      </c>
      <c r="AJ294" s="114" t="str">
        <f>IF(OR(E294=""),"",VLOOKUP(E294,[1]Arbejdstider!$B$4:$AE$78,20,))</f>
        <v/>
      </c>
      <c r="AK294" s="110" t="str">
        <f>IF(OR(E294=""),"",VLOOKUP(E294,[1]Arbejdstider!$B$4:$AE$78,21,))</f>
        <v/>
      </c>
      <c r="AL294" s="115"/>
      <c r="AM294" s="115"/>
      <c r="AN294" s="115"/>
      <c r="AO294" s="115"/>
      <c r="AP294" s="115"/>
      <c r="AQ294" s="115"/>
      <c r="AR294" s="116"/>
      <c r="AS294" s="117"/>
      <c r="AT294" s="118" t="str">
        <f>IF(OR(E294=""),"",VLOOKUP(E294,[1]Arbejdstider!$B$4:$AE$78,24,))</f>
        <v/>
      </c>
      <c r="AU294" s="113" t="str">
        <f>IF(OR(E294=""),"",VLOOKUP(E294,[1]Arbejdstider!$B$4:$AE$78,22,))</f>
        <v/>
      </c>
      <c r="AV294" s="113" t="str">
        <f>IF(OR(E294=""),"",VLOOKUP(E294,[1]Arbejdstider!$B$4:$AE$78,23,))</f>
        <v/>
      </c>
      <c r="AW294" s="119">
        <f t="shared" si="68"/>
        <v>0</v>
      </c>
      <c r="AX294" s="120">
        <f>IF(OR($F294="",$G294=""),0,((IF($G294-MAX($F294,([1]Arbejdstider!$C$84/24))+($G294&lt;$F294)&lt;0,0,$G294-MAX($F294,([1]Arbejdstider!$C$84/24))+($G294&lt;$F294)))*24)-((IF(($G294-MAX($F294,([1]Arbejdstider!$D$84/24))+($G294&lt;$F294))&lt;0,0,($G294-MAX($F294,([1]Arbejdstider!$D$84/24))+($G294&lt;$F294)))))*24)</f>
        <v>0</v>
      </c>
      <c r="AY294" s="121">
        <f>IF(OR($F294="",$G294=""),0,((IF($G294-MAX($F294,([1]Arbejdstider!$C$85/24))+($G294&lt;$F294)&lt;0,0,$G294-MAX($F294,([1]Arbejdstider!$C$85/24))+($G294&lt;$F294)))*24)-((IF(($G294-MAX($F294,([1]Arbejdstider!$D$85/24))+($G294&lt;$F294))&lt;0,0,($G294-MAX($F294,([1]Arbejdstider!$D$85/24))+($G294&lt;$F294)))))*24)-IF(OR($AR294="",$AS294=""),0,((IF($AS294-MAX($AR294,([1]Arbejdstider!$C$85/24))+($AS294&lt;$AR294)&lt;0,0,$AS294-MAX($AR294,([1]Arbejdstider!$C$85/24))+($AS294&lt;$AR294)))*24)-((IF(($AS294-MAX($AR294,([1]Arbejdstider!$D$85/24))+($AS294&lt;$AR294))&lt;0,0,($AS294-MAX($AR294,([1]Arbejdstider!$D$85/24))+($AS294&lt;$AR294)))))*24)</f>
        <v>0</v>
      </c>
      <c r="AZ294" s="121" t="str">
        <f>IFERROR(CEILING(IF(E294="","",IF(OR($F294=0,$G294=0),0,($G294&lt;=$F294)*(1-([1]Arbejdstider!$C$86/24)+([1]Arbejdstider!$D$86/24))*24+(MIN(([1]Arbejdstider!$D$86/24),$G294)-MIN(([1]Arbejdstider!$D$86/24),$F294)+MAX(([1]Arbejdstider!$C$86/24),$G294)-MAX(([1]Arbejdstider!$C$86/24),$F294))*24)-IF(OR($AR294=0,$AS294=0),0,($AS294&lt;=$AR294)*(1-([1]Arbejdstider!$C$86/24)+([1]Arbejdstider!$D$86/24))*24+(MIN(([1]Arbejdstider!$D$86/24),$AS294)-MIN(([1]Arbejdstider!$D$86/24),$AR294)+MAX(([1]Arbejdstider!$C$86/24),$AS294)-MAX(([1]Arbejdstider!$C$86/24),$AR294))*24)+IF(OR($H294=0,$I294=0),0,($I294&lt;=$H294)*(1-([1]Arbejdstider!$C$86/24)+([1]Arbejdstider!$D$86/24))*24+(MIN(([1]Arbejdstider!$D$86/24),$I294)-MIN(([1]Arbejdstider!$D$86/24),$H294)+MAX(([1]Arbejdstider!$C$86/24),$G294)-MAX(([1]Arbejdstider!$C$86/24),$H294))*24)),0.5),"")</f>
        <v/>
      </c>
      <c r="BA294" s="122">
        <f t="shared" si="70"/>
        <v>0</v>
      </c>
      <c r="BB294" s="122">
        <f t="shared" si="71"/>
        <v>0</v>
      </c>
      <c r="BC294" s="122">
        <f t="shared" si="72"/>
        <v>0</v>
      </c>
      <c r="BD294" s="123"/>
      <c r="BE294" s="124"/>
      <c r="BF294" s="122">
        <f t="shared" si="69"/>
        <v>0</v>
      </c>
      <c r="BG294" s="121" t="str">
        <f t="shared" si="79"/>
        <v/>
      </c>
      <c r="BH294" s="121">
        <f t="shared" si="73"/>
        <v>0</v>
      </c>
      <c r="BI294" s="121">
        <f t="shared" si="74"/>
        <v>0</v>
      </c>
      <c r="BJ294" s="121">
        <f t="shared" si="75"/>
        <v>0</v>
      </c>
      <c r="BK294" s="121">
        <f t="shared" si="67"/>
        <v>0</v>
      </c>
      <c r="BL294" s="121">
        <f t="shared" si="80"/>
        <v>0</v>
      </c>
      <c r="BM294" s="121">
        <f t="shared" si="76"/>
        <v>0</v>
      </c>
      <c r="BN294" s="121"/>
      <c r="BO294" s="125"/>
      <c r="BP294" s="126">
        <f>IF(OR(F294=0,G294=0),0,IF(AND(WEEKDAY(C294,2)=5,G294&lt;F294,G294&gt;(6/24)),(G294-MAX(F294,(6/24))+(F294&gt;G294))*24-7,IF(WEEKDAY(C294,2)=6,(G294-MAX(F294,(6/24))+(F294&gt;G294))*24,IF(WEEKDAY(C294,2)=7,IF(F294&gt;G294,([1]Arbejdstider!H$87-F294)*24,IF(F294&lt;G294,(G294-F294)*24)),0))))</f>
        <v>0</v>
      </c>
      <c r="BQ294" s="126" t="str">
        <f>IF(OR(H294=0,I294=0),0,IF(AND(WEEKDAY(C294,2)=5,I294&lt;H294,I294&gt;(6/24)),(I294-MAX(H294,(6/24))+(H294&gt;I294))*24-7,IF(WEEKDAY(C294,2)=6,(I294-MAX(H294,(6/24))+(H294&gt;I294))*24,IF(WEEKDAY(C294,2)=7,IF(H294&gt;I294,([1]Arbejdstider!H$87-H294)*24,IF(H294&lt;I294,(I294-H294)*24)),""))))</f>
        <v/>
      </c>
      <c r="BR294" s="126"/>
      <c r="BS294" s="126"/>
      <c r="BT294" s="127"/>
      <c r="BU294" s="128">
        <f t="shared" si="77"/>
        <v>38</v>
      </c>
      <c r="BV294" s="129" t="str">
        <f t="shared" si="78"/>
        <v>Tirsdag</v>
      </c>
      <c r="CF294" s="131"/>
      <c r="CG294" s="131"/>
      <c r="CP294" s="132"/>
    </row>
    <row r="295" spans="2:94" s="130" customFormat="1" x14ac:dyDescent="0.2">
      <c r="B295" s="106"/>
      <c r="C295" s="107">
        <f t="shared" si="81"/>
        <v>43726</v>
      </c>
      <c r="D295" s="107" t="str">
        <f t="shared" si="82"/>
        <v>Onsdag</v>
      </c>
      <c r="E295" s="108"/>
      <c r="F295" s="109" t="str">
        <f>IF(OR(E295=""),"",VLOOKUP(E295,[1]Arbejdstider!$B$4:$AE$78,2,))</f>
        <v/>
      </c>
      <c r="G295" s="109" t="str">
        <f>IF(OR(E295=""),"",VLOOKUP(E295,[1]Arbejdstider!$B$4:$AE$78,3,))</f>
        <v/>
      </c>
      <c r="H295" s="109" t="str">
        <f>IF(OR(E295=""),"",VLOOKUP(E295,[1]Arbejdstider!$B$4:$AE$78,4,))</f>
        <v/>
      </c>
      <c r="I295" s="109" t="str">
        <f>IF(OR(E295=""),"",VLOOKUP(E295,[1]Arbejdstider!$B$4:$AE$78,5,))</f>
        <v/>
      </c>
      <c r="J295" s="110" t="str">
        <f>IF(OR(E295=""),"",VLOOKUP(E295,[1]Arbejdstider!$B$4:$AE$78,6,))</f>
        <v/>
      </c>
      <c r="K295" s="110" t="str">
        <f>IF(OR(E295=""),"",VLOOKUP(E295,[1]Arbejdstider!$B$4:$AE$78,7,))</f>
        <v/>
      </c>
      <c r="L295" s="111" t="str">
        <f>IF(OR(E295=""),"",VLOOKUP(E295,[1]Arbejdstider!$B$3:$AE$78,10,))</f>
        <v/>
      </c>
      <c r="M295" s="111" t="str">
        <f>IF(OR(E295=""),"",VLOOKUP(E295,[1]Arbejdstider!$B$4:$AE$78,11,))</f>
        <v/>
      </c>
      <c r="N295" s="109" t="str">
        <f>IF(OR(E295=""),"",VLOOKUP(E295,[1]Arbejdstider!$B$4:$AE$78,14,))</f>
        <v/>
      </c>
      <c r="O295" s="109" t="str">
        <f>IF(OR(E295=""),"",VLOOKUP(E295,[1]Arbejdstider!$B$4:$AE$78,15,))</f>
        <v/>
      </c>
      <c r="P295" s="109" t="str">
        <f>IF(OR(E295=""),"",VLOOKUP(E295,[1]Arbejdstider!$B$4:$AE$78,12,))</f>
        <v/>
      </c>
      <c r="Q295" s="109" t="str">
        <f>IF(OR(E295=""),"",VLOOKUP(E295,[1]Arbejdstider!$B$4:$AE$78,13,))</f>
        <v/>
      </c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 t="str">
        <f>IF(OR(E295=""),"",VLOOKUP(E295,[1]Arbejdstider!$B$4:$AE$78,16,))</f>
        <v/>
      </c>
      <c r="AC295" s="112" t="str">
        <f>IF(OR(E295=""),"",VLOOKUP(E295,[1]Arbejdstider!$B$4:$AE$78,17,))</f>
        <v/>
      </c>
      <c r="AD295" s="112" t="str">
        <f>IF(OR(E295=""),"",VLOOKUP(E295,[1]Arbejdstider!$B$4:$AE$78,18,))</f>
        <v/>
      </c>
      <c r="AE295" s="112" t="str">
        <f>IF(OR(E295=""),"",VLOOKUP(E295,[1]Arbejdstider!$B$4:$AE$78,19,))</f>
        <v/>
      </c>
      <c r="AF295" s="113" t="str">
        <f>IF(OR(E295=""),"",VLOOKUP(E295,[1]Arbejdstider!$B$4:$AE$78,20,))</f>
        <v/>
      </c>
      <c r="AG295" s="109" t="str">
        <f>IF(OR(E295=""),"",VLOOKUP(E295,[1]Arbejdstider!$B$4:$AE$78,21,))</f>
        <v/>
      </c>
      <c r="AH295" s="109" t="str">
        <f>IF(OR(E295=""),"",VLOOKUP(E295,[1]Arbejdstider!$B$4:$AE$78,22,))</f>
        <v/>
      </c>
      <c r="AI295" s="109" t="str">
        <f>IF(OR(E295=""),"",VLOOKUP(E295,[1]Arbejdstider!$B$4:$AE$78,23,))</f>
        <v/>
      </c>
      <c r="AJ295" s="114" t="str">
        <f>IF(OR(E295=""),"",VLOOKUP(E295,[1]Arbejdstider!$B$4:$AE$78,20,))</f>
        <v/>
      </c>
      <c r="AK295" s="110" t="str">
        <f>IF(OR(E295=""),"",VLOOKUP(E295,[1]Arbejdstider!$B$4:$AE$78,21,))</f>
        <v/>
      </c>
      <c r="AL295" s="115"/>
      <c r="AM295" s="115"/>
      <c r="AN295" s="115"/>
      <c r="AO295" s="115"/>
      <c r="AP295" s="115"/>
      <c r="AQ295" s="115"/>
      <c r="AR295" s="116"/>
      <c r="AS295" s="117"/>
      <c r="AT295" s="118" t="str">
        <f>IF(OR(E295=""),"",VLOOKUP(E295,[1]Arbejdstider!$B$4:$AE$78,24,))</f>
        <v/>
      </c>
      <c r="AU295" s="113" t="str">
        <f>IF(OR(E295=""),"",VLOOKUP(E295,[1]Arbejdstider!$B$4:$AE$78,22,))</f>
        <v/>
      </c>
      <c r="AV295" s="113" t="str">
        <f>IF(OR(E295=""),"",VLOOKUP(E295,[1]Arbejdstider!$B$4:$AE$78,23,))</f>
        <v/>
      </c>
      <c r="AW295" s="119">
        <f t="shared" si="68"/>
        <v>0</v>
      </c>
      <c r="AX295" s="120">
        <f>IF(OR($F295="",$G295=""),0,((IF($G295-MAX($F295,([1]Arbejdstider!$C$84/24))+($G295&lt;$F295)&lt;0,0,$G295-MAX($F295,([1]Arbejdstider!$C$84/24))+($G295&lt;$F295)))*24)-((IF(($G295-MAX($F295,([1]Arbejdstider!$D$84/24))+($G295&lt;$F295))&lt;0,0,($G295-MAX($F295,([1]Arbejdstider!$D$84/24))+($G295&lt;$F295)))))*24)</f>
        <v>0</v>
      </c>
      <c r="AY295" s="121">
        <f>IF(OR($F295="",$G295=""),0,((IF($G295-MAX($F295,([1]Arbejdstider!$C$85/24))+($G295&lt;$F295)&lt;0,0,$G295-MAX($F295,([1]Arbejdstider!$C$85/24))+($G295&lt;$F295)))*24)-((IF(($G295-MAX($F295,([1]Arbejdstider!$D$85/24))+($G295&lt;$F295))&lt;0,0,($G295-MAX($F295,([1]Arbejdstider!$D$85/24))+($G295&lt;$F295)))))*24)-IF(OR($AR295="",$AS295=""),0,((IF($AS295-MAX($AR295,([1]Arbejdstider!$C$85/24))+($AS295&lt;$AR295)&lt;0,0,$AS295-MAX($AR295,([1]Arbejdstider!$C$85/24))+($AS295&lt;$AR295)))*24)-((IF(($AS295-MAX($AR295,([1]Arbejdstider!$D$85/24))+($AS295&lt;$AR295))&lt;0,0,($AS295-MAX($AR295,([1]Arbejdstider!$D$85/24))+($AS295&lt;$AR295)))))*24)</f>
        <v>0</v>
      </c>
      <c r="AZ295" s="121" t="str">
        <f>IFERROR(CEILING(IF(E295="","",IF(OR($F295=0,$G295=0),0,($G295&lt;=$F295)*(1-([1]Arbejdstider!$C$86/24)+([1]Arbejdstider!$D$86/24))*24+(MIN(([1]Arbejdstider!$D$86/24),$G295)-MIN(([1]Arbejdstider!$D$86/24),$F295)+MAX(([1]Arbejdstider!$C$86/24),$G295)-MAX(([1]Arbejdstider!$C$86/24),$F295))*24)-IF(OR($AR295=0,$AS295=0),0,($AS295&lt;=$AR295)*(1-([1]Arbejdstider!$C$86/24)+([1]Arbejdstider!$D$86/24))*24+(MIN(([1]Arbejdstider!$D$86/24),$AS295)-MIN(([1]Arbejdstider!$D$86/24),$AR295)+MAX(([1]Arbejdstider!$C$86/24),$AS295)-MAX(([1]Arbejdstider!$C$86/24),$AR295))*24)+IF(OR($H295=0,$I295=0),0,($I295&lt;=$H295)*(1-([1]Arbejdstider!$C$86/24)+([1]Arbejdstider!$D$86/24))*24+(MIN(([1]Arbejdstider!$D$86/24),$I295)-MIN(([1]Arbejdstider!$D$86/24),$H295)+MAX(([1]Arbejdstider!$C$86/24),$G295)-MAX(([1]Arbejdstider!$C$86/24),$H295))*24)),0.5),"")</f>
        <v/>
      </c>
      <c r="BA295" s="122">
        <f t="shared" si="70"/>
        <v>0</v>
      </c>
      <c r="BB295" s="122">
        <f t="shared" si="71"/>
        <v>0</v>
      </c>
      <c r="BC295" s="122">
        <f t="shared" si="72"/>
        <v>0</v>
      </c>
      <c r="BD295" s="123"/>
      <c r="BE295" s="124"/>
      <c r="BF295" s="122">
        <f t="shared" si="69"/>
        <v>0</v>
      </c>
      <c r="BG295" s="121" t="str">
        <f t="shared" si="79"/>
        <v/>
      </c>
      <c r="BH295" s="121">
        <f t="shared" si="73"/>
        <v>0</v>
      </c>
      <c r="BI295" s="121">
        <f t="shared" si="74"/>
        <v>0</v>
      </c>
      <c r="BJ295" s="121">
        <f t="shared" si="75"/>
        <v>0</v>
      </c>
      <c r="BK295" s="121">
        <f t="shared" si="67"/>
        <v>0</v>
      </c>
      <c r="BL295" s="121">
        <f t="shared" si="80"/>
        <v>0</v>
      </c>
      <c r="BM295" s="121">
        <f t="shared" si="76"/>
        <v>0</v>
      </c>
      <c r="BN295" s="121"/>
      <c r="BO295" s="125"/>
      <c r="BP295" s="126">
        <f>IF(OR(F295=0,G295=0),0,IF(AND(WEEKDAY(C295,2)=5,G295&lt;F295,G295&gt;(6/24)),(G295-MAX(F295,(6/24))+(F295&gt;G295))*24-7,IF(WEEKDAY(C295,2)=6,(G295-MAX(F295,(6/24))+(F295&gt;G295))*24,IF(WEEKDAY(C295,2)=7,IF(F295&gt;G295,([1]Arbejdstider!H$87-F295)*24,IF(F295&lt;G295,(G295-F295)*24)),0))))</f>
        <v>0</v>
      </c>
      <c r="BQ295" s="126" t="str">
        <f>IF(OR(H295=0,I295=0),0,IF(AND(WEEKDAY(C295,2)=5,I295&lt;H295,I295&gt;(6/24)),(I295-MAX(H295,(6/24))+(H295&gt;I295))*24-7,IF(WEEKDAY(C295,2)=6,(I295-MAX(H295,(6/24))+(H295&gt;I295))*24,IF(WEEKDAY(C295,2)=7,IF(H295&gt;I295,([1]Arbejdstider!H$87-H295)*24,IF(H295&lt;I295,(I295-H295)*24)),""))))</f>
        <v/>
      </c>
      <c r="BR295" s="126"/>
      <c r="BS295" s="126"/>
      <c r="BT295" s="127"/>
      <c r="BU295" s="128">
        <f t="shared" si="77"/>
        <v>0</v>
      </c>
      <c r="BV295" s="129" t="str">
        <f t="shared" si="78"/>
        <v>Onsdag</v>
      </c>
      <c r="CF295" s="131"/>
      <c r="CG295" s="131"/>
      <c r="CP295" s="132"/>
    </row>
    <row r="296" spans="2:94" s="130" customFormat="1" x14ac:dyDescent="0.2">
      <c r="B296" s="106"/>
      <c r="C296" s="107">
        <f t="shared" si="81"/>
        <v>43727</v>
      </c>
      <c r="D296" s="107" t="str">
        <f t="shared" si="82"/>
        <v>Torsdag</v>
      </c>
      <c r="E296" s="108"/>
      <c r="F296" s="109" t="str">
        <f>IF(OR(E296=""),"",VLOOKUP(E296,[1]Arbejdstider!$B$4:$AE$78,2,))</f>
        <v/>
      </c>
      <c r="G296" s="109" t="str">
        <f>IF(OR(E296=""),"",VLOOKUP(E296,[1]Arbejdstider!$B$4:$AE$78,3,))</f>
        <v/>
      </c>
      <c r="H296" s="109" t="str">
        <f>IF(OR(E296=""),"",VLOOKUP(E296,[1]Arbejdstider!$B$4:$AE$78,4,))</f>
        <v/>
      </c>
      <c r="I296" s="109" t="str">
        <f>IF(OR(E296=""),"",VLOOKUP(E296,[1]Arbejdstider!$B$4:$AE$78,5,))</f>
        <v/>
      </c>
      <c r="J296" s="110" t="str">
        <f>IF(OR(E296=""),"",VLOOKUP(E296,[1]Arbejdstider!$B$4:$AE$78,6,))</f>
        <v/>
      </c>
      <c r="K296" s="110" t="str">
        <f>IF(OR(E296=""),"",VLOOKUP(E296,[1]Arbejdstider!$B$4:$AE$78,7,))</f>
        <v/>
      </c>
      <c r="L296" s="111" t="str">
        <f>IF(OR(E296=""),"",VLOOKUP(E296,[1]Arbejdstider!$B$3:$AE$78,10,))</f>
        <v/>
      </c>
      <c r="M296" s="111" t="str">
        <f>IF(OR(E296=""),"",VLOOKUP(E296,[1]Arbejdstider!$B$4:$AE$78,11,))</f>
        <v/>
      </c>
      <c r="N296" s="109" t="str">
        <f>IF(OR(E296=""),"",VLOOKUP(E296,[1]Arbejdstider!$B$4:$AE$78,14,))</f>
        <v/>
      </c>
      <c r="O296" s="109" t="str">
        <f>IF(OR(E296=""),"",VLOOKUP(E296,[1]Arbejdstider!$B$4:$AE$78,15,))</f>
        <v/>
      </c>
      <c r="P296" s="109" t="str">
        <f>IF(OR(E296=""),"",VLOOKUP(E296,[1]Arbejdstider!$B$4:$AE$78,12,))</f>
        <v/>
      </c>
      <c r="Q296" s="109" t="str">
        <f>IF(OR(E296=""),"",VLOOKUP(E296,[1]Arbejdstider!$B$4:$AE$78,13,))</f>
        <v/>
      </c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 t="str">
        <f>IF(OR(E296=""),"",VLOOKUP(E296,[1]Arbejdstider!$B$4:$AE$78,16,))</f>
        <v/>
      </c>
      <c r="AC296" s="112" t="str">
        <f>IF(OR(E296=""),"",VLOOKUP(E296,[1]Arbejdstider!$B$4:$AE$78,17,))</f>
        <v/>
      </c>
      <c r="AD296" s="112" t="str">
        <f>IF(OR(E296=""),"",VLOOKUP(E296,[1]Arbejdstider!$B$4:$AE$78,18,))</f>
        <v/>
      </c>
      <c r="AE296" s="112" t="str">
        <f>IF(OR(E296=""),"",VLOOKUP(E296,[1]Arbejdstider!$B$4:$AE$78,19,))</f>
        <v/>
      </c>
      <c r="AF296" s="113" t="str">
        <f>IF(OR(E296=""),"",VLOOKUP(E296,[1]Arbejdstider!$B$4:$AE$78,20,))</f>
        <v/>
      </c>
      <c r="AG296" s="109" t="str">
        <f>IF(OR(E296=""),"",VLOOKUP(E296,[1]Arbejdstider!$B$4:$AE$78,21,))</f>
        <v/>
      </c>
      <c r="AH296" s="109" t="str">
        <f>IF(OR(E296=""),"",VLOOKUP(E296,[1]Arbejdstider!$B$4:$AE$78,22,))</f>
        <v/>
      </c>
      <c r="AI296" s="109" t="str">
        <f>IF(OR(E296=""),"",VLOOKUP(E296,[1]Arbejdstider!$B$4:$AE$78,23,))</f>
        <v/>
      </c>
      <c r="AJ296" s="114" t="str">
        <f>IF(OR(E296=""),"",VLOOKUP(E296,[1]Arbejdstider!$B$4:$AE$78,20,))</f>
        <v/>
      </c>
      <c r="AK296" s="110" t="str">
        <f>IF(OR(E296=""),"",VLOOKUP(E296,[1]Arbejdstider!$B$4:$AE$78,21,))</f>
        <v/>
      </c>
      <c r="AL296" s="115"/>
      <c r="AM296" s="115"/>
      <c r="AN296" s="115"/>
      <c r="AO296" s="115"/>
      <c r="AP296" s="115"/>
      <c r="AQ296" s="115"/>
      <c r="AR296" s="116"/>
      <c r="AS296" s="117"/>
      <c r="AT296" s="118" t="str">
        <f>IF(OR(E296=""),"",VLOOKUP(E296,[1]Arbejdstider!$B$4:$AE$78,24,))</f>
        <v/>
      </c>
      <c r="AU296" s="113" t="str">
        <f>IF(OR(E296=""),"",VLOOKUP(E296,[1]Arbejdstider!$B$4:$AE$78,22,))</f>
        <v/>
      </c>
      <c r="AV296" s="113" t="str">
        <f>IF(OR(E296=""),"",VLOOKUP(E296,[1]Arbejdstider!$B$4:$AE$78,23,))</f>
        <v/>
      </c>
      <c r="AW296" s="119">
        <f t="shared" si="68"/>
        <v>0</v>
      </c>
      <c r="AX296" s="120">
        <f>IF(OR($F296="",$G296=""),0,((IF($G296-MAX($F296,([1]Arbejdstider!$C$84/24))+($G296&lt;$F296)&lt;0,0,$G296-MAX($F296,([1]Arbejdstider!$C$84/24))+($G296&lt;$F296)))*24)-((IF(($G296-MAX($F296,([1]Arbejdstider!$D$84/24))+($G296&lt;$F296))&lt;0,0,($G296-MAX($F296,([1]Arbejdstider!$D$84/24))+($G296&lt;$F296)))))*24)</f>
        <v>0</v>
      </c>
      <c r="AY296" s="121">
        <f>IF(OR($F296="",$G296=""),0,((IF($G296-MAX($F296,([1]Arbejdstider!$C$85/24))+($G296&lt;$F296)&lt;0,0,$G296-MAX($F296,([1]Arbejdstider!$C$85/24))+($G296&lt;$F296)))*24)-((IF(($G296-MAX($F296,([1]Arbejdstider!$D$85/24))+($G296&lt;$F296))&lt;0,0,($G296-MAX($F296,([1]Arbejdstider!$D$85/24))+($G296&lt;$F296)))))*24)-IF(OR($AR296="",$AS296=""),0,((IF($AS296-MAX($AR296,([1]Arbejdstider!$C$85/24))+($AS296&lt;$AR296)&lt;0,0,$AS296-MAX($AR296,([1]Arbejdstider!$C$85/24))+($AS296&lt;$AR296)))*24)-((IF(($AS296-MAX($AR296,([1]Arbejdstider!$D$85/24))+($AS296&lt;$AR296))&lt;0,0,($AS296-MAX($AR296,([1]Arbejdstider!$D$85/24))+($AS296&lt;$AR296)))))*24)</f>
        <v>0</v>
      </c>
      <c r="AZ296" s="121" t="str">
        <f>IFERROR(CEILING(IF(E296="","",IF(OR($F296=0,$G296=0),0,($G296&lt;=$F296)*(1-([1]Arbejdstider!$C$86/24)+([1]Arbejdstider!$D$86/24))*24+(MIN(([1]Arbejdstider!$D$86/24),$G296)-MIN(([1]Arbejdstider!$D$86/24),$F296)+MAX(([1]Arbejdstider!$C$86/24),$G296)-MAX(([1]Arbejdstider!$C$86/24),$F296))*24)-IF(OR($AR296=0,$AS296=0),0,($AS296&lt;=$AR296)*(1-([1]Arbejdstider!$C$86/24)+([1]Arbejdstider!$D$86/24))*24+(MIN(([1]Arbejdstider!$D$86/24),$AS296)-MIN(([1]Arbejdstider!$D$86/24),$AR296)+MAX(([1]Arbejdstider!$C$86/24),$AS296)-MAX(([1]Arbejdstider!$C$86/24),$AR296))*24)+IF(OR($H296=0,$I296=0),0,($I296&lt;=$H296)*(1-([1]Arbejdstider!$C$86/24)+([1]Arbejdstider!$D$86/24))*24+(MIN(([1]Arbejdstider!$D$86/24),$I296)-MIN(([1]Arbejdstider!$D$86/24),$H296)+MAX(([1]Arbejdstider!$C$86/24),$G296)-MAX(([1]Arbejdstider!$C$86/24),$H296))*24)),0.5),"")</f>
        <v/>
      </c>
      <c r="BA296" s="122">
        <f t="shared" si="70"/>
        <v>0</v>
      </c>
      <c r="BB296" s="122">
        <f t="shared" si="71"/>
        <v>0</v>
      </c>
      <c r="BC296" s="122">
        <f t="shared" si="72"/>
        <v>0</v>
      </c>
      <c r="BD296" s="123"/>
      <c r="BE296" s="124"/>
      <c r="BF296" s="122">
        <f t="shared" si="69"/>
        <v>0</v>
      </c>
      <c r="BG296" s="121" t="str">
        <f t="shared" si="79"/>
        <v/>
      </c>
      <c r="BH296" s="121">
        <f t="shared" si="73"/>
        <v>0</v>
      </c>
      <c r="BI296" s="121">
        <f t="shared" si="74"/>
        <v>0</v>
      </c>
      <c r="BJ296" s="121">
        <f t="shared" si="75"/>
        <v>0</v>
      </c>
      <c r="BK296" s="121">
        <f t="shared" ref="BK296:BK359" si="83">IF((OR(L296="",M296="")),0,IF((M296&lt;L296),((M296-L296)*24)+24,(M296-L296)*24))</f>
        <v>0</v>
      </c>
      <c r="BL296" s="121">
        <f t="shared" si="80"/>
        <v>0</v>
      </c>
      <c r="BM296" s="121">
        <f t="shared" si="76"/>
        <v>0</v>
      </c>
      <c r="BN296" s="121"/>
      <c r="BO296" s="125"/>
      <c r="BP296" s="126">
        <f>IF(OR(F296=0,G296=0),0,IF(AND(WEEKDAY(C296,2)=5,G296&lt;F296,G296&gt;(6/24)),(G296-MAX(F296,(6/24))+(F296&gt;G296))*24-7,IF(WEEKDAY(C296,2)=6,(G296-MAX(F296,(6/24))+(F296&gt;G296))*24,IF(WEEKDAY(C296,2)=7,IF(F296&gt;G296,([1]Arbejdstider!H$87-F296)*24,IF(F296&lt;G296,(G296-F296)*24)),0))))</f>
        <v>0</v>
      </c>
      <c r="BQ296" s="126" t="str">
        <f>IF(OR(H296=0,I296=0),0,IF(AND(WEEKDAY(C296,2)=5,I296&lt;H296,I296&gt;(6/24)),(I296-MAX(H296,(6/24))+(H296&gt;I296))*24-7,IF(WEEKDAY(C296,2)=6,(I296-MAX(H296,(6/24))+(H296&gt;I296))*24,IF(WEEKDAY(C296,2)=7,IF(H296&gt;I296,([1]Arbejdstider!H$87-H296)*24,IF(H296&lt;I296,(I296-H296)*24)),""))))</f>
        <v/>
      </c>
      <c r="BR296" s="126"/>
      <c r="BS296" s="126"/>
      <c r="BT296" s="127"/>
      <c r="BU296" s="128">
        <f t="shared" si="77"/>
        <v>0</v>
      </c>
      <c r="BV296" s="129" t="str">
        <f t="shared" si="78"/>
        <v>Torsdag</v>
      </c>
      <c r="CF296" s="131"/>
      <c r="CG296" s="131"/>
      <c r="CP296" s="132"/>
    </row>
    <row r="297" spans="2:94" s="130" customFormat="1" x14ac:dyDescent="0.2">
      <c r="B297" s="106"/>
      <c r="C297" s="107">
        <f t="shared" si="81"/>
        <v>43728</v>
      </c>
      <c r="D297" s="107" t="str">
        <f t="shared" si="82"/>
        <v>Fredag</v>
      </c>
      <c r="E297" s="108"/>
      <c r="F297" s="109" t="str">
        <f>IF(OR(E297=""),"",VLOOKUP(E297,[1]Arbejdstider!$B$4:$AE$78,2,))</f>
        <v/>
      </c>
      <c r="G297" s="109" t="str">
        <f>IF(OR(E297=""),"",VLOOKUP(E297,[1]Arbejdstider!$B$4:$AE$78,3,))</f>
        <v/>
      </c>
      <c r="H297" s="109" t="str">
        <f>IF(OR(E297=""),"",VLOOKUP(E297,[1]Arbejdstider!$B$4:$AE$78,4,))</f>
        <v/>
      </c>
      <c r="I297" s="109" t="str">
        <f>IF(OR(E297=""),"",VLOOKUP(E297,[1]Arbejdstider!$B$4:$AE$78,5,))</f>
        <v/>
      </c>
      <c r="J297" s="110" t="str">
        <f>IF(OR(E297=""),"",VLOOKUP(E297,[1]Arbejdstider!$B$4:$AE$78,6,))</f>
        <v/>
      </c>
      <c r="K297" s="110" t="str">
        <f>IF(OR(E297=""),"",VLOOKUP(E297,[1]Arbejdstider!$B$4:$AE$78,7,))</f>
        <v/>
      </c>
      <c r="L297" s="111" t="str">
        <f>IF(OR(E297=""),"",VLOOKUP(E297,[1]Arbejdstider!$B$3:$AE$78,10,))</f>
        <v/>
      </c>
      <c r="M297" s="111" t="str">
        <f>IF(OR(E297=""),"",VLOOKUP(E297,[1]Arbejdstider!$B$4:$AE$78,11,))</f>
        <v/>
      </c>
      <c r="N297" s="109" t="str">
        <f>IF(OR(E297=""),"",VLOOKUP(E297,[1]Arbejdstider!$B$4:$AE$78,14,))</f>
        <v/>
      </c>
      <c r="O297" s="109" t="str">
        <f>IF(OR(E297=""),"",VLOOKUP(E297,[1]Arbejdstider!$B$4:$AE$78,15,))</f>
        <v/>
      </c>
      <c r="P297" s="109" t="str">
        <f>IF(OR(E297=""),"",VLOOKUP(E297,[1]Arbejdstider!$B$4:$AE$78,12,))</f>
        <v/>
      </c>
      <c r="Q297" s="109" t="str">
        <f>IF(OR(E297=""),"",VLOOKUP(E297,[1]Arbejdstider!$B$4:$AE$78,13,))</f>
        <v/>
      </c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 t="str">
        <f>IF(OR(E297=""),"",VLOOKUP(E297,[1]Arbejdstider!$B$4:$AE$78,16,))</f>
        <v/>
      </c>
      <c r="AC297" s="112" t="str">
        <f>IF(OR(E297=""),"",VLOOKUP(E297,[1]Arbejdstider!$B$4:$AE$78,17,))</f>
        <v/>
      </c>
      <c r="AD297" s="112" t="str">
        <f>IF(OR(E297=""),"",VLOOKUP(E297,[1]Arbejdstider!$B$4:$AE$78,18,))</f>
        <v/>
      </c>
      <c r="AE297" s="112" t="str">
        <f>IF(OR(E297=""),"",VLOOKUP(E297,[1]Arbejdstider!$B$4:$AE$78,19,))</f>
        <v/>
      </c>
      <c r="AF297" s="113" t="str">
        <f>IF(OR(E297=""),"",VLOOKUP(E297,[1]Arbejdstider!$B$4:$AE$78,20,))</f>
        <v/>
      </c>
      <c r="AG297" s="109" t="str">
        <f>IF(OR(E297=""),"",VLOOKUP(E297,[1]Arbejdstider!$B$4:$AE$78,21,))</f>
        <v/>
      </c>
      <c r="AH297" s="109" t="str">
        <f>IF(OR(E297=""),"",VLOOKUP(E297,[1]Arbejdstider!$B$4:$AE$78,22,))</f>
        <v/>
      </c>
      <c r="AI297" s="109" t="str">
        <f>IF(OR(E297=""),"",VLOOKUP(E297,[1]Arbejdstider!$B$4:$AE$78,23,))</f>
        <v/>
      </c>
      <c r="AJ297" s="114" t="str">
        <f>IF(OR(E297=""),"",VLOOKUP(E297,[1]Arbejdstider!$B$4:$AE$78,20,))</f>
        <v/>
      </c>
      <c r="AK297" s="110" t="str">
        <f>IF(OR(E297=""),"",VLOOKUP(E297,[1]Arbejdstider!$B$4:$AE$78,21,))</f>
        <v/>
      </c>
      <c r="AL297" s="115"/>
      <c r="AM297" s="115"/>
      <c r="AN297" s="115"/>
      <c r="AO297" s="115"/>
      <c r="AP297" s="115"/>
      <c r="AQ297" s="115"/>
      <c r="AR297" s="116"/>
      <c r="AS297" s="117"/>
      <c r="AT297" s="118" t="str">
        <f>IF(OR(E297=""),"",VLOOKUP(E297,[1]Arbejdstider!$B$4:$AE$78,24,))</f>
        <v/>
      </c>
      <c r="AU297" s="113" t="str">
        <f>IF(OR(E297=""),"",VLOOKUP(E297,[1]Arbejdstider!$B$4:$AE$78,22,))</f>
        <v/>
      </c>
      <c r="AV297" s="113" t="str">
        <f>IF(OR(E297=""),"",VLOOKUP(E297,[1]Arbejdstider!$B$4:$AE$78,23,))</f>
        <v/>
      </c>
      <c r="AW297" s="119">
        <f t="shared" si="68"/>
        <v>0</v>
      </c>
      <c r="AX297" s="120">
        <f>IF(OR($F297="",$G297=""),0,((IF($G297-MAX($F297,([1]Arbejdstider!$C$84/24))+($G297&lt;$F297)&lt;0,0,$G297-MAX($F297,([1]Arbejdstider!$C$84/24))+($G297&lt;$F297)))*24)-((IF(($G297-MAX($F297,([1]Arbejdstider!$D$84/24))+($G297&lt;$F297))&lt;0,0,($G297-MAX($F297,([1]Arbejdstider!$D$84/24))+($G297&lt;$F297)))))*24)</f>
        <v>0</v>
      </c>
      <c r="AY297" s="121">
        <f>IF(OR($F297="",$G297=""),0,((IF($G297-MAX($F297,([1]Arbejdstider!$C$85/24))+($G297&lt;$F297)&lt;0,0,$G297-MAX($F297,([1]Arbejdstider!$C$85/24))+($G297&lt;$F297)))*24)-((IF(($G297-MAX($F297,([1]Arbejdstider!$D$85/24))+($G297&lt;$F297))&lt;0,0,($G297-MAX($F297,([1]Arbejdstider!$D$85/24))+($G297&lt;$F297)))))*24)-IF(OR($AR297="",$AS297=""),0,((IF($AS297-MAX($AR297,([1]Arbejdstider!$C$85/24))+($AS297&lt;$AR297)&lt;0,0,$AS297-MAX($AR297,([1]Arbejdstider!$C$85/24))+($AS297&lt;$AR297)))*24)-((IF(($AS297-MAX($AR297,([1]Arbejdstider!$D$85/24))+($AS297&lt;$AR297))&lt;0,0,($AS297-MAX($AR297,([1]Arbejdstider!$D$85/24))+($AS297&lt;$AR297)))))*24)</f>
        <v>0</v>
      </c>
      <c r="AZ297" s="121" t="str">
        <f>IFERROR(CEILING(IF(E297="","",IF(OR($F297=0,$G297=0),0,($G297&lt;=$F297)*(1-([1]Arbejdstider!$C$86/24)+([1]Arbejdstider!$D$86/24))*24+(MIN(([1]Arbejdstider!$D$86/24),$G297)-MIN(([1]Arbejdstider!$D$86/24),$F297)+MAX(([1]Arbejdstider!$C$86/24),$G297)-MAX(([1]Arbejdstider!$C$86/24),$F297))*24)-IF(OR($AR297=0,$AS297=0),0,($AS297&lt;=$AR297)*(1-([1]Arbejdstider!$C$86/24)+([1]Arbejdstider!$D$86/24))*24+(MIN(([1]Arbejdstider!$D$86/24),$AS297)-MIN(([1]Arbejdstider!$D$86/24),$AR297)+MAX(([1]Arbejdstider!$C$86/24),$AS297)-MAX(([1]Arbejdstider!$C$86/24),$AR297))*24)+IF(OR($H297=0,$I297=0),0,($I297&lt;=$H297)*(1-([1]Arbejdstider!$C$86/24)+([1]Arbejdstider!$D$86/24))*24+(MIN(([1]Arbejdstider!$D$86/24),$I297)-MIN(([1]Arbejdstider!$D$86/24),$H297)+MAX(([1]Arbejdstider!$C$86/24),$G297)-MAX(([1]Arbejdstider!$C$86/24),$H297))*24)),0.5),"")</f>
        <v/>
      </c>
      <c r="BA297" s="122">
        <f t="shared" si="70"/>
        <v>0</v>
      </c>
      <c r="BB297" s="122">
        <f t="shared" si="71"/>
        <v>0</v>
      </c>
      <c r="BC297" s="122">
        <f t="shared" si="72"/>
        <v>0</v>
      </c>
      <c r="BD297" s="123"/>
      <c r="BE297" s="124"/>
      <c r="BF297" s="122">
        <f t="shared" si="69"/>
        <v>0</v>
      </c>
      <c r="BG297" s="121" t="str">
        <f t="shared" si="79"/>
        <v/>
      </c>
      <c r="BH297" s="121">
        <f t="shared" si="73"/>
        <v>0</v>
      </c>
      <c r="BI297" s="121">
        <f t="shared" si="74"/>
        <v>0</v>
      </c>
      <c r="BJ297" s="121">
        <f t="shared" si="75"/>
        <v>0</v>
      </c>
      <c r="BK297" s="121">
        <f t="shared" si="83"/>
        <v>0</v>
      </c>
      <c r="BL297" s="121">
        <f t="shared" si="80"/>
        <v>0</v>
      </c>
      <c r="BM297" s="121">
        <f t="shared" si="76"/>
        <v>0</v>
      </c>
      <c r="BN297" s="121"/>
      <c r="BO297" s="125"/>
      <c r="BP297" s="126">
        <f>IF(OR(F297=0,G297=0),0,IF(AND(WEEKDAY(C297,2)=5,G297&lt;F297,G297&gt;(6/24)),(G297-MAX(F297,(6/24))+(F297&gt;G297))*24-7,IF(WEEKDAY(C297,2)=6,(G297-MAX(F297,(6/24))+(F297&gt;G297))*24,IF(WEEKDAY(C297,2)=7,IF(F297&gt;G297,([1]Arbejdstider!H$87-F297)*24,IF(F297&lt;G297,(G297-F297)*24)),0))))</f>
        <v>0</v>
      </c>
      <c r="BQ297" s="126" t="str">
        <f>IF(OR(H297=0,I297=0),0,IF(AND(WEEKDAY(C297,2)=5,I297&lt;H297,I297&gt;(6/24)),(I297-MAX(H297,(6/24))+(H297&gt;I297))*24-7,IF(WEEKDAY(C297,2)=6,(I297-MAX(H297,(6/24))+(H297&gt;I297))*24,IF(WEEKDAY(C297,2)=7,IF(H297&gt;I297,([1]Arbejdstider!H$87-H297)*24,IF(H297&lt;I297,(I297-H297)*24)),""))))</f>
        <v/>
      </c>
      <c r="BR297" s="126"/>
      <c r="BS297" s="126"/>
      <c r="BT297" s="127"/>
      <c r="BU297" s="128">
        <f t="shared" si="77"/>
        <v>0</v>
      </c>
      <c r="BV297" s="129" t="str">
        <f t="shared" si="78"/>
        <v>Fredag</v>
      </c>
      <c r="CF297" s="131"/>
      <c r="CG297" s="131"/>
      <c r="CP297" s="132"/>
    </row>
    <row r="298" spans="2:94" s="130" customFormat="1" x14ac:dyDescent="0.2">
      <c r="B298" s="106"/>
      <c r="C298" s="107">
        <f t="shared" si="81"/>
        <v>43729</v>
      </c>
      <c r="D298" s="107" t="str">
        <f t="shared" si="82"/>
        <v>Lørdag</v>
      </c>
      <c r="E298" s="108"/>
      <c r="F298" s="109" t="str">
        <f>IF(OR(E298=""),"",VLOOKUP(E298,[1]Arbejdstider!$B$4:$AE$78,2,))</f>
        <v/>
      </c>
      <c r="G298" s="109" t="str">
        <f>IF(OR(E298=""),"",VLOOKUP(E298,[1]Arbejdstider!$B$4:$AE$78,3,))</f>
        <v/>
      </c>
      <c r="H298" s="109" t="str">
        <f>IF(OR(E298=""),"",VLOOKUP(E298,[1]Arbejdstider!$B$4:$AE$78,4,))</f>
        <v/>
      </c>
      <c r="I298" s="109" t="str">
        <f>IF(OR(E298=""),"",VLOOKUP(E298,[1]Arbejdstider!$B$4:$AE$78,5,))</f>
        <v/>
      </c>
      <c r="J298" s="110" t="str">
        <f>IF(OR(E298=""),"",VLOOKUP(E298,[1]Arbejdstider!$B$4:$AE$78,6,))</f>
        <v/>
      </c>
      <c r="K298" s="110" t="str">
        <f>IF(OR(E298=""),"",VLOOKUP(E298,[1]Arbejdstider!$B$4:$AE$78,7,))</f>
        <v/>
      </c>
      <c r="L298" s="111" t="str">
        <f>IF(OR(E298=""),"",VLOOKUP(E298,[1]Arbejdstider!$B$3:$AE$78,10,))</f>
        <v/>
      </c>
      <c r="M298" s="111" t="str">
        <f>IF(OR(E298=""),"",VLOOKUP(E298,[1]Arbejdstider!$B$4:$AE$78,11,))</f>
        <v/>
      </c>
      <c r="N298" s="109" t="str">
        <f>IF(OR(E298=""),"",VLOOKUP(E298,[1]Arbejdstider!$B$4:$AE$78,14,))</f>
        <v/>
      </c>
      <c r="O298" s="109" t="str">
        <f>IF(OR(E298=""),"",VLOOKUP(E298,[1]Arbejdstider!$B$4:$AE$78,15,))</f>
        <v/>
      </c>
      <c r="P298" s="109" t="str">
        <f>IF(OR(E298=""),"",VLOOKUP(E298,[1]Arbejdstider!$B$4:$AE$78,12,))</f>
        <v/>
      </c>
      <c r="Q298" s="109" t="str">
        <f>IF(OR(E298=""),"",VLOOKUP(E298,[1]Arbejdstider!$B$4:$AE$78,13,))</f>
        <v/>
      </c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 t="str">
        <f>IF(OR(E298=""),"",VLOOKUP(E298,[1]Arbejdstider!$B$4:$AE$78,16,))</f>
        <v/>
      </c>
      <c r="AC298" s="112" t="str">
        <f>IF(OR(E298=""),"",VLOOKUP(E298,[1]Arbejdstider!$B$4:$AE$78,17,))</f>
        <v/>
      </c>
      <c r="AD298" s="112" t="str">
        <f>IF(OR(E298=""),"",VLOOKUP(E298,[1]Arbejdstider!$B$4:$AE$78,18,))</f>
        <v/>
      </c>
      <c r="AE298" s="112" t="str">
        <f>IF(OR(E298=""),"",VLOOKUP(E298,[1]Arbejdstider!$B$4:$AE$78,19,))</f>
        <v/>
      </c>
      <c r="AF298" s="113" t="str">
        <f>IF(OR(E298=""),"",VLOOKUP(E298,[1]Arbejdstider!$B$4:$AE$78,20,))</f>
        <v/>
      </c>
      <c r="AG298" s="109" t="str">
        <f>IF(OR(E298=""),"",VLOOKUP(E298,[1]Arbejdstider!$B$4:$AE$78,21,))</f>
        <v/>
      </c>
      <c r="AH298" s="109" t="str">
        <f>IF(OR(E298=""),"",VLOOKUP(E298,[1]Arbejdstider!$B$4:$AE$78,22,))</f>
        <v/>
      </c>
      <c r="AI298" s="109" t="str">
        <f>IF(OR(E298=""),"",VLOOKUP(E298,[1]Arbejdstider!$B$4:$AE$78,23,))</f>
        <v/>
      </c>
      <c r="AJ298" s="114" t="str">
        <f>IF(OR(E298=""),"",VLOOKUP(E298,[1]Arbejdstider!$B$4:$AE$78,20,))</f>
        <v/>
      </c>
      <c r="AK298" s="110" t="str">
        <f>IF(OR(E298=""),"",VLOOKUP(E298,[1]Arbejdstider!$B$4:$AE$78,21,))</f>
        <v/>
      </c>
      <c r="AL298" s="115"/>
      <c r="AM298" s="115"/>
      <c r="AN298" s="115"/>
      <c r="AO298" s="115"/>
      <c r="AP298" s="115"/>
      <c r="AQ298" s="115"/>
      <c r="AR298" s="116"/>
      <c r="AS298" s="117"/>
      <c r="AT298" s="118" t="str">
        <f>IF(OR(E298=""),"",VLOOKUP(E298,[1]Arbejdstider!$B$4:$AE$78,24,))</f>
        <v/>
      </c>
      <c r="AU298" s="113" t="str">
        <f>IF(OR(E298=""),"",VLOOKUP(E298,[1]Arbejdstider!$B$4:$AE$78,22,))</f>
        <v/>
      </c>
      <c r="AV298" s="113" t="str">
        <f>IF(OR(E298=""),"",VLOOKUP(E298,[1]Arbejdstider!$B$4:$AE$78,23,))</f>
        <v/>
      </c>
      <c r="AW298" s="119">
        <f t="shared" ref="AW298:AW361" si="84">ROUND(IF((OR(F298="",G298="")),0,IF((G298&lt;F298),((G298-F298)*24)+24,(G298-F298)*24))+IF((OR(H298="",I298="")),0,IF((I298&lt;H298),((I298-H298)*24)+24,(I298-H298)*24))+IF((OR(N298="",O298="")),0,IF((O298&lt;N298),((O298-N298)*24)+24,(O298-N298)*24))-IF((OR(AL298="",AM298="")),0,IF((AM298&lt;AL298),((AM298-AL298)*24)+24,(AM298-AL298)*24))+IF((OR(AN298="",AO298="")),0,IF((AO298&lt;AN298),((AO298-AN298)*24)+24,(AO298-AN298)*24)),2)/24</f>
        <v>0</v>
      </c>
      <c r="AX298" s="120">
        <f>IF(OR($F298="",$G298=""),0,((IF($G298-MAX($F298,([1]Arbejdstider!$C$84/24))+($G298&lt;$F298)&lt;0,0,$G298-MAX($F298,([1]Arbejdstider!$C$84/24))+($G298&lt;$F298)))*24)-((IF(($G298-MAX($F298,([1]Arbejdstider!$D$84/24))+($G298&lt;$F298))&lt;0,0,($G298-MAX($F298,([1]Arbejdstider!$D$84/24))+($G298&lt;$F298)))))*24)</f>
        <v>0</v>
      </c>
      <c r="AY298" s="121">
        <f>IF(OR($F298="",$G298=""),0,((IF($G298-MAX($F298,([1]Arbejdstider!$C$85/24))+($G298&lt;$F298)&lt;0,0,$G298-MAX($F298,([1]Arbejdstider!$C$85/24))+($G298&lt;$F298)))*24)-((IF(($G298-MAX($F298,([1]Arbejdstider!$D$85/24))+($G298&lt;$F298))&lt;0,0,($G298-MAX($F298,([1]Arbejdstider!$D$85/24))+($G298&lt;$F298)))))*24)-IF(OR($AR298="",$AS298=""),0,((IF($AS298-MAX($AR298,([1]Arbejdstider!$C$85/24))+($AS298&lt;$AR298)&lt;0,0,$AS298-MAX($AR298,([1]Arbejdstider!$C$85/24))+($AS298&lt;$AR298)))*24)-((IF(($AS298-MAX($AR298,([1]Arbejdstider!$D$85/24))+($AS298&lt;$AR298))&lt;0,0,($AS298-MAX($AR298,([1]Arbejdstider!$D$85/24))+($AS298&lt;$AR298)))))*24)</f>
        <v>0</v>
      </c>
      <c r="AZ298" s="121" t="str">
        <f>IFERROR(CEILING(IF(E298="","",IF(OR($F298=0,$G298=0),0,($G298&lt;=$F298)*(1-([1]Arbejdstider!$C$86/24)+([1]Arbejdstider!$D$86/24))*24+(MIN(([1]Arbejdstider!$D$86/24),$G298)-MIN(([1]Arbejdstider!$D$86/24),$F298)+MAX(([1]Arbejdstider!$C$86/24),$G298)-MAX(([1]Arbejdstider!$C$86/24),$F298))*24)-IF(OR($AR298=0,$AS298=0),0,($AS298&lt;=$AR298)*(1-([1]Arbejdstider!$C$86/24)+([1]Arbejdstider!$D$86/24))*24+(MIN(([1]Arbejdstider!$D$86/24),$AS298)-MIN(([1]Arbejdstider!$D$86/24),$AR298)+MAX(([1]Arbejdstider!$C$86/24),$AS298)-MAX(([1]Arbejdstider!$C$86/24),$AR298))*24)+IF(OR($H298=0,$I298=0),0,($I298&lt;=$H298)*(1-([1]Arbejdstider!$C$86/24)+([1]Arbejdstider!$D$86/24))*24+(MIN(([1]Arbejdstider!$D$86/24),$I298)-MIN(([1]Arbejdstider!$D$86/24),$H298)+MAX(([1]Arbejdstider!$C$86/24),$G298)-MAX(([1]Arbejdstider!$C$86/24),$H298))*24)),0.5),"")</f>
        <v/>
      </c>
      <c r="BA298" s="122">
        <f t="shared" si="70"/>
        <v>0</v>
      </c>
      <c r="BB298" s="122">
        <f t="shared" si="71"/>
        <v>0</v>
      </c>
      <c r="BC298" s="122">
        <f t="shared" si="72"/>
        <v>0</v>
      </c>
      <c r="BD298" s="123"/>
      <c r="BE298" s="124"/>
      <c r="BF298" s="122">
        <f t="shared" si="69"/>
        <v>0</v>
      </c>
      <c r="BG298" s="121" t="str">
        <f t="shared" si="79"/>
        <v/>
      </c>
      <c r="BH298" s="121">
        <f t="shared" si="73"/>
        <v>0</v>
      </c>
      <c r="BI298" s="121">
        <f t="shared" si="74"/>
        <v>0</v>
      </c>
      <c r="BJ298" s="121">
        <f t="shared" si="75"/>
        <v>0</v>
      </c>
      <c r="BK298" s="121">
        <f t="shared" si="83"/>
        <v>0</v>
      </c>
      <c r="BL298" s="121">
        <f t="shared" si="80"/>
        <v>0</v>
      </c>
      <c r="BM298" s="121">
        <f t="shared" si="76"/>
        <v>0</v>
      </c>
      <c r="BN298" s="121"/>
      <c r="BO298" s="125"/>
      <c r="BP298" s="126" t="e">
        <f>IF(OR(F298=0,G298=0),0,IF(AND(WEEKDAY(C298,2)=5,G298&lt;F298,G298&gt;(6/24)),(G298-MAX(F298,(6/24))+(F298&gt;G298))*24-7,IF(WEEKDAY(C298,2)=6,(G298-MAX(F298,(6/24))+(F298&gt;G298))*24,IF(WEEKDAY(C298,2)=7,IF(F298&gt;G298,([1]Arbejdstider!H$87-F298)*24,IF(F298&lt;G298,(G298-F298)*24)),0))))</f>
        <v>#VALUE!</v>
      </c>
      <c r="BQ298" s="126" t="e">
        <f>IF(OR(H298=0,I298=0),0,IF(AND(WEEKDAY(C298,2)=5,I298&lt;H298,I298&gt;(6/24)),(I298-MAX(H298,(6/24))+(H298&gt;I298))*24-7,IF(WEEKDAY(C298,2)=6,(I298-MAX(H298,(6/24))+(H298&gt;I298))*24,IF(WEEKDAY(C298,2)=7,IF(H298&gt;I298,([1]Arbejdstider!H$87-H298)*24,IF(H298&lt;I298,(I298-H298)*24)),""))))</f>
        <v>#VALUE!</v>
      </c>
      <c r="BR298" s="126"/>
      <c r="BS298" s="126"/>
      <c r="BT298" s="127"/>
      <c r="BU298" s="128">
        <f t="shared" si="77"/>
        <v>0</v>
      </c>
      <c r="BV298" s="129" t="str">
        <f t="shared" si="78"/>
        <v>Lørdag</v>
      </c>
      <c r="CF298" s="131"/>
      <c r="CG298" s="131"/>
      <c r="CP298" s="132"/>
    </row>
    <row r="299" spans="2:94" s="130" customFormat="1" x14ac:dyDescent="0.2">
      <c r="B299" s="106"/>
      <c r="C299" s="107">
        <f t="shared" si="81"/>
        <v>43730</v>
      </c>
      <c r="D299" s="107" t="str">
        <f t="shared" si="82"/>
        <v>Søndag</v>
      </c>
      <c r="E299" s="108"/>
      <c r="F299" s="109" t="str">
        <f>IF(OR(E299=""),"",VLOOKUP(E299,[1]Arbejdstider!$B$4:$AE$78,2,))</f>
        <v/>
      </c>
      <c r="G299" s="109" t="str">
        <f>IF(OR(E299=""),"",VLOOKUP(E299,[1]Arbejdstider!$B$4:$AE$78,3,))</f>
        <v/>
      </c>
      <c r="H299" s="109" t="str">
        <f>IF(OR(E299=""),"",VLOOKUP(E299,[1]Arbejdstider!$B$4:$AE$78,4,))</f>
        <v/>
      </c>
      <c r="I299" s="109" t="str">
        <f>IF(OR(E299=""),"",VLOOKUP(E299,[1]Arbejdstider!$B$4:$AE$78,5,))</f>
        <v/>
      </c>
      <c r="J299" s="110" t="str">
        <f>IF(OR(E299=""),"",VLOOKUP(E299,[1]Arbejdstider!$B$4:$AE$78,6,))</f>
        <v/>
      </c>
      <c r="K299" s="110" t="str">
        <f>IF(OR(E299=""),"",VLOOKUP(E299,[1]Arbejdstider!$B$4:$AE$78,7,))</f>
        <v/>
      </c>
      <c r="L299" s="111" t="str">
        <f>IF(OR(E299=""),"",VLOOKUP(E299,[1]Arbejdstider!$B$3:$AE$78,10,))</f>
        <v/>
      </c>
      <c r="M299" s="111" t="str">
        <f>IF(OR(E299=""),"",VLOOKUP(E299,[1]Arbejdstider!$B$4:$AE$78,11,))</f>
        <v/>
      </c>
      <c r="N299" s="109" t="str">
        <f>IF(OR(E299=""),"",VLOOKUP(E299,[1]Arbejdstider!$B$4:$AE$78,14,))</f>
        <v/>
      </c>
      <c r="O299" s="109" t="str">
        <f>IF(OR(E299=""),"",VLOOKUP(E299,[1]Arbejdstider!$B$4:$AE$78,15,))</f>
        <v/>
      </c>
      <c r="P299" s="109" t="str">
        <f>IF(OR(E299=""),"",VLOOKUP(E299,[1]Arbejdstider!$B$4:$AE$78,12,))</f>
        <v/>
      </c>
      <c r="Q299" s="109" t="str">
        <f>IF(OR(E299=""),"",VLOOKUP(E299,[1]Arbejdstider!$B$4:$AE$78,13,))</f>
        <v/>
      </c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 t="str">
        <f>IF(OR(E299=""),"",VLOOKUP(E299,[1]Arbejdstider!$B$4:$AE$78,16,))</f>
        <v/>
      </c>
      <c r="AC299" s="112" t="str">
        <f>IF(OR(E299=""),"",VLOOKUP(E299,[1]Arbejdstider!$B$4:$AE$78,17,))</f>
        <v/>
      </c>
      <c r="AD299" s="112" t="str">
        <f>IF(OR(E299=""),"",VLOOKUP(E299,[1]Arbejdstider!$B$4:$AE$78,18,))</f>
        <v/>
      </c>
      <c r="AE299" s="112" t="str">
        <f>IF(OR(E299=""),"",VLOOKUP(E299,[1]Arbejdstider!$B$4:$AE$78,19,))</f>
        <v/>
      </c>
      <c r="AF299" s="113" t="str">
        <f>IF(OR(E299=""),"",VLOOKUP(E299,[1]Arbejdstider!$B$4:$AE$78,20,))</f>
        <v/>
      </c>
      <c r="AG299" s="109" t="str">
        <f>IF(OR(E299=""),"",VLOOKUP(E299,[1]Arbejdstider!$B$4:$AE$78,21,))</f>
        <v/>
      </c>
      <c r="AH299" s="109" t="str">
        <f>IF(OR(E299=""),"",VLOOKUP(E299,[1]Arbejdstider!$B$4:$AE$78,22,))</f>
        <v/>
      </c>
      <c r="AI299" s="109" t="str">
        <f>IF(OR(E299=""),"",VLOOKUP(E299,[1]Arbejdstider!$B$4:$AE$78,23,))</f>
        <v/>
      </c>
      <c r="AJ299" s="114" t="str">
        <f>IF(OR(E299=""),"",VLOOKUP(E299,[1]Arbejdstider!$B$4:$AE$78,20,))</f>
        <v/>
      </c>
      <c r="AK299" s="110" t="str">
        <f>IF(OR(E299=""),"",VLOOKUP(E299,[1]Arbejdstider!$B$4:$AE$78,21,))</f>
        <v/>
      </c>
      <c r="AL299" s="115"/>
      <c r="AM299" s="115"/>
      <c r="AN299" s="115"/>
      <c r="AO299" s="115"/>
      <c r="AP299" s="115"/>
      <c r="AQ299" s="115"/>
      <c r="AR299" s="116"/>
      <c r="AS299" s="117"/>
      <c r="AT299" s="118" t="str">
        <f>IF(OR(E299=""),"",VLOOKUP(E299,[1]Arbejdstider!$B$4:$AE$78,24,))</f>
        <v/>
      </c>
      <c r="AU299" s="113" t="str">
        <f>IF(OR(E299=""),"",VLOOKUP(E299,[1]Arbejdstider!$B$4:$AE$78,22,))</f>
        <v/>
      </c>
      <c r="AV299" s="113" t="str">
        <f>IF(OR(E299=""),"",VLOOKUP(E299,[1]Arbejdstider!$B$4:$AE$78,23,))</f>
        <v/>
      </c>
      <c r="AW299" s="119">
        <f t="shared" si="84"/>
        <v>0</v>
      </c>
      <c r="AX299" s="120">
        <f>IF(OR($F299="",$G299=""),0,((IF($G299-MAX($F299,([1]Arbejdstider!$C$84/24))+($G299&lt;$F299)&lt;0,0,$G299-MAX($F299,([1]Arbejdstider!$C$84/24))+($G299&lt;$F299)))*24)-((IF(($G299-MAX($F299,([1]Arbejdstider!$D$84/24))+($G299&lt;$F299))&lt;0,0,($G299-MAX($F299,([1]Arbejdstider!$D$84/24))+($G299&lt;$F299)))))*24)</f>
        <v>0</v>
      </c>
      <c r="AY299" s="121">
        <f>IF(OR($F299="",$G299=""),0,((IF($G299-MAX($F299,([1]Arbejdstider!$C$85/24))+($G299&lt;$F299)&lt;0,0,$G299-MAX($F299,([1]Arbejdstider!$C$85/24))+($G299&lt;$F299)))*24)-((IF(($G299-MAX($F299,([1]Arbejdstider!$D$85/24))+($G299&lt;$F299))&lt;0,0,($G299-MAX($F299,([1]Arbejdstider!$D$85/24))+($G299&lt;$F299)))))*24)-IF(OR($AR299="",$AS299=""),0,((IF($AS299-MAX($AR299,([1]Arbejdstider!$C$85/24))+($AS299&lt;$AR299)&lt;0,0,$AS299-MAX($AR299,([1]Arbejdstider!$C$85/24))+($AS299&lt;$AR299)))*24)-((IF(($AS299-MAX($AR299,([1]Arbejdstider!$D$85/24))+($AS299&lt;$AR299))&lt;0,0,($AS299-MAX($AR299,([1]Arbejdstider!$D$85/24))+($AS299&lt;$AR299)))))*24)</f>
        <v>0</v>
      </c>
      <c r="AZ299" s="121" t="str">
        <f>IFERROR(CEILING(IF(E299="","",IF(OR($F299=0,$G299=0),0,($G299&lt;=$F299)*(1-([1]Arbejdstider!$C$86/24)+([1]Arbejdstider!$D$86/24))*24+(MIN(([1]Arbejdstider!$D$86/24),$G299)-MIN(([1]Arbejdstider!$D$86/24),$F299)+MAX(([1]Arbejdstider!$C$86/24),$G299)-MAX(([1]Arbejdstider!$C$86/24),$F299))*24)-IF(OR($AR299=0,$AS299=0),0,($AS299&lt;=$AR299)*(1-([1]Arbejdstider!$C$86/24)+([1]Arbejdstider!$D$86/24))*24+(MIN(([1]Arbejdstider!$D$86/24),$AS299)-MIN(([1]Arbejdstider!$D$86/24),$AR299)+MAX(([1]Arbejdstider!$C$86/24),$AS299)-MAX(([1]Arbejdstider!$C$86/24),$AR299))*24)+IF(OR($H299=0,$I299=0),0,($I299&lt;=$H299)*(1-([1]Arbejdstider!$C$86/24)+([1]Arbejdstider!$D$86/24))*24+(MIN(([1]Arbejdstider!$D$86/24),$I299)-MIN(([1]Arbejdstider!$D$86/24),$H299)+MAX(([1]Arbejdstider!$C$86/24),$G299)-MAX(([1]Arbejdstider!$C$86/24),$H299))*24)),0.5),"")</f>
        <v/>
      </c>
      <c r="BA299" s="122">
        <f t="shared" si="70"/>
        <v>0</v>
      </c>
      <c r="BB299" s="122">
        <f t="shared" si="71"/>
        <v>0</v>
      </c>
      <c r="BC299" s="122">
        <f t="shared" si="72"/>
        <v>0</v>
      </c>
      <c r="BD299" s="123"/>
      <c r="BE299" s="124"/>
      <c r="BF299" s="122">
        <f t="shared" si="69"/>
        <v>0</v>
      </c>
      <c r="BG299" s="121">
        <f t="shared" si="79"/>
        <v>0</v>
      </c>
      <c r="BH299" s="121">
        <f t="shared" si="73"/>
        <v>0</v>
      </c>
      <c r="BI299" s="121">
        <f t="shared" si="74"/>
        <v>0</v>
      </c>
      <c r="BJ299" s="121">
        <f t="shared" si="75"/>
        <v>0</v>
      </c>
      <c r="BK299" s="121">
        <f t="shared" si="83"/>
        <v>0</v>
      </c>
      <c r="BL299" s="121">
        <f t="shared" si="80"/>
        <v>0</v>
      </c>
      <c r="BM299" s="121">
        <f t="shared" si="76"/>
        <v>0</v>
      </c>
      <c r="BN299" s="121"/>
      <c r="BO299" s="125"/>
      <c r="BP299" s="126" t="b">
        <f>IF(OR(F299=0,G299=0),0,IF(AND(WEEKDAY(C299,2)=5,G299&lt;F299,G299&gt;(6/24)),(G299-MAX(F299,(6/24))+(F299&gt;G299))*24-7,IF(WEEKDAY(C299,2)=6,(G299-MAX(F299,(6/24))+(F299&gt;G299))*24,IF(WEEKDAY(C299,2)=7,IF(F299&gt;G299,([1]Arbejdstider!H$87-F299)*24,IF(F299&lt;G299,(G299-F299)*24)),0))))</f>
        <v>0</v>
      </c>
      <c r="BQ299" s="126" t="b">
        <f>IF(OR(H299=0,I299=0),0,IF(AND(WEEKDAY(C299,2)=5,I299&lt;H299,I299&gt;(6/24)),(I299-MAX(H299,(6/24))+(H299&gt;I299))*24-7,IF(WEEKDAY(C299,2)=6,(I299-MAX(H299,(6/24))+(H299&gt;I299))*24,IF(WEEKDAY(C299,2)=7,IF(H299&gt;I299,([1]Arbejdstider!H$87-H299)*24,IF(H299&lt;I299,(I299-H299)*24)),""))))</f>
        <v>0</v>
      </c>
      <c r="BR299" s="126"/>
      <c r="BS299" s="126"/>
      <c r="BT299" s="127"/>
      <c r="BU299" s="128">
        <f t="shared" si="77"/>
        <v>0</v>
      </c>
      <c r="BV299" s="129" t="str">
        <f t="shared" si="78"/>
        <v>Søndag</v>
      </c>
      <c r="CF299" s="131"/>
      <c r="CG299" s="131"/>
      <c r="CP299" s="132"/>
    </row>
    <row r="300" spans="2:94" s="130" customFormat="1" x14ac:dyDescent="0.2">
      <c r="B300" s="106"/>
      <c r="C300" s="107">
        <f t="shared" si="81"/>
        <v>43731</v>
      </c>
      <c r="D300" s="107" t="str">
        <f t="shared" si="82"/>
        <v>Mandag</v>
      </c>
      <c r="E300" s="108"/>
      <c r="F300" s="109" t="str">
        <f>IF(OR(E300=""),"",VLOOKUP(E300,[1]Arbejdstider!$B$4:$AE$78,2,))</f>
        <v/>
      </c>
      <c r="G300" s="109" t="str">
        <f>IF(OR(E300=""),"",VLOOKUP(E300,[1]Arbejdstider!$B$4:$AE$78,3,))</f>
        <v/>
      </c>
      <c r="H300" s="109" t="str">
        <f>IF(OR(E300=""),"",VLOOKUP(E300,[1]Arbejdstider!$B$4:$AE$78,4,))</f>
        <v/>
      </c>
      <c r="I300" s="109" t="str">
        <f>IF(OR(E300=""),"",VLOOKUP(E300,[1]Arbejdstider!$B$4:$AE$78,5,))</f>
        <v/>
      </c>
      <c r="J300" s="110" t="str">
        <f>IF(OR(E300=""),"",VLOOKUP(E300,[1]Arbejdstider!$B$4:$AE$78,6,))</f>
        <v/>
      </c>
      <c r="K300" s="110" t="str">
        <f>IF(OR(E300=""),"",VLOOKUP(E300,[1]Arbejdstider!$B$4:$AE$78,7,))</f>
        <v/>
      </c>
      <c r="L300" s="111" t="str">
        <f>IF(OR(E300=""),"",VLOOKUP(E300,[1]Arbejdstider!$B$3:$AE$78,10,))</f>
        <v/>
      </c>
      <c r="M300" s="111" t="str">
        <f>IF(OR(E300=""),"",VLOOKUP(E300,[1]Arbejdstider!$B$4:$AE$78,11,))</f>
        <v/>
      </c>
      <c r="N300" s="109" t="str">
        <f>IF(OR(E300=""),"",VLOOKUP(E300,[1]Arbejdstider!$B$4:$AE$78,14,))</f>
        <v/>
      </c>
      <c r="O300" s="109" t="str">
        <f>IF(OR(E300=""),"",VLOOKUP(E300,[1]Arbejdstider!$B$4:$AE$78,15,))</f>
        <v/>
      </c>
      <c r="P300" s="109" t="str">
        <f>IF(OR(E300=""),"",VLOOKUP(E300,[1]Arbejdstider!$B$4:$AE$78,12,))</f>
        <v/>
      </c>
      <c r="Q300" s="109" t="str">
        <f>IF(OR(E300=""),"",VLOOKUP(E300,[1]Arbejdstider!$B$4:$AE$78,13,))</f>
        <v/>
      </c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 t="str">
        <f>IF(OR(E300=""),"",VLOOKUP(E300,[1]Arbejdstider!$B$4:$AE$78,16,))</f>
        <v/>
      </c>
      <c r="AC300" s="112" t="str">
        <f>IF(OR(E300=""),"",VLOOKUP(E300,[1]Arbejdstider!$B$4:$AE$78,17,))</f>
        <v/>
      </c>
      <c r="AD300" s="112" t="str">
        <f>IF(OR(E300=""),"",VLOOKUP(E300,[1]Arbejdstider!$B$4:$AE$78,18,))</f>
        <v/>
      </c>
      <c r="AE300" s="112" t="str">
        <f>IF(OR(E300=""),"",VLOOKUP(E300,[1]Arbejdstider!$B$4:$AE$78,19,))</f>
        <v/>
      </c>
      <c r="AF300" s="113" t="str">
        <f>IF(OR(E300=""),"",VLOOKUP(E300,[1]Arbejdstider!$B$4:$AE$78,20,))</f>
        <v/>
      </c>
      <c r="AG300" s="109" t="str">
        <f>IF(OR(E300=""),"",VLOOKUP(E300,[1]Arbejdstider!$B$4:$AE$78,21,))</f>
        <v/>
      </c>
      <c r="AH300" s="109" t="str">
        <f>IF(OR(E300=""),"",VLOOKUP(E300,[1]Arbejdstider!$B$4:$AE$78,22,))</f>
        <v/>
      </c>
      <c r="AI300" s="109" t="str">
        <f>IF(OR(E300=""),"",VLOOKUP(E300,[1]Arbejdstider!$B$4:$AE$78,23,))</f>
        <v/>
      </c>
      <c r="AJ300" s="114" t="str">
        <f>IF(OR(E300=""),"",VLOOKUP(E300,[1]Arbejdstider!$B$4:$AE$78,20,))</f>
        <v/>
      </c>
      <c r="AK300" s="110" t="str">
        <f>IF(OR(E300=""),"",VLOOKUP(E300,[1]Arbejdstider!$B$4:$AE$78,21,))</f>
        <v/>
      </c>
      <c r="AL300" s="115"/>
      <c r="AM300" s="115"/>
      <c r="AN300" s="115"/>
      <c r="AO300" s="115"/>
      <c r="AP300" s="115"/>
      <c r="AQ300" s="115"/>
      <c r="AR300" s="116"/>
      <c r="AS300" s="117"/>
      <c r="AT300" s="118" t="str">
        <f>IF(OR(E300=""),"",VLOOKUP(E300,[1]Arbejdstider!$B$4:$AE$78,24,))</f>
        <v/>
      </c>
      <c r="AU300" s="113" t="str">
        <f>IF(OR(E300=""),"",VLOOKUP(E300,[1]Arbejdstider!$B$4:$AE$78,22,))</f>
        <v/>
      </c>
      <c r="AV300" s="113" t="str">
        <f>IF(OR(E300=""),"",VLOOKUP(E300,[1]Arbejdstider!$B$4:$AE$78,23,))</f>
        <v/>
      </c>
      <c r="AW300" s="119">
        <f t="shared" si="84"/>
        <v>0</v>
      </c>
      <c r="AX300" s="120">
        <f>IF(OR($F300="",$G300=""),0,((IF($G300-MAX($F300,([1]Arbejdstider!$C$84/24))+($G300&lt;$F300)&lt;0,0,$G300-MAX($F300,([1]Arbejdstider!$C$84/24))+($G300&lt;$F300)))*24)-((IF(($G300-MAX($F300,([1]Arbejdstider!$D$84/24))+($G300&lt;$F300))&lt;0,0,($G300-MAX($F300,([1]Arbejdstider!$D$84/24))+($G300&lt;$F300)))))*24)</f>
        <v>0</v>
      </c>
      <c r="AY300" s="121">
        <f>IF(OR($F300="",$G300=""),0,((IF($G300-MAX($F300,([1]Arbejdstider!$C$85/24))+($G300&lt;$F300)&lt;0,0,$G300-MAX($F300,([1]Arbejdstider!$C$85/24))+($G300&lt;$F300)))*24)-((IF(($G300-MAX($F300,([1]Arbejdstider!$D$85/24))+($G300&lt;$F300))&lt;0,0,($G300-MAX($F300,([1]Arbejdstider!$D$85/24))+($G300&lt;$F300)))))*24)-IF(OR($AR300="",$AS300=""),0,((IF($AS300-MAX($AR300,([1]Arbejdstider!$C$85/24))+($AS300&lt;$AR300)&lt;0,0,$AS300-MAX($AR300,([1]Arbejdstider!$C$85/24))+($AS300&lt;$AR300)))*24)-((IF(($AS300-MAX($AR300,([1]Arbejdstider!$D$85/24))+($AS300&lt;$AR300))&lt;0,0,($AS300-MAX($AR300,([1]Arbejdstider!$D$85/24))+($AS300&lt;$AR300)))))*24)</f>
        <v>0</v>
      </c>
      <c r="AZ300" s="121" t="str">
        <f>IFERROR(CEILING(IF(E300="","",IF(OR($F300=0,$G300=0),0,($G300&lt;=$F300)*(1-([1]Arbejdstider!$C$86/24)+([1]Arbejdstider!$D$86/24))*24+(MIN(([1]Arbejdstider!$D$86/24),$G300)-MIN(([1]Arbejdstider!$D$86/24),$F300)+MAX(([1]Arbejdstider!$C$86/24),$G300)-MAX(([1]Arbejdstider!$C$86/24),$F300))*24)-IF(OR($AR300=0,$AS300=0),0,($AS300&lt;=$AR300)*(1-([1]Arbejdstider!$C$86/24)+([1]Arbejdstider!$D$86/24))*24+(MIN(([1]Arbejdstider!$D$86/24),$AS300)-MIN(([1]Arbejdstider!$D$86/24),$AR300)+MAX(([1]Arbejdstider!$C$86/24),$AS300)-MAX(([1]Arbejdstider!$C$86/24),$AR300))*24)+IF(OR($H300=0,$I300=0),0,($I300&lt;=$H300)*(1-([1]Arbejdstider!$C$86/24)+([1]Arbejdstider!$D$86/24))*24+(MIN(([1]Arbejdstider!$D$86/24),$I300)-MIN(([1]Arbejdstider!$D$86/24),$H300)+MAX(([1]Arbejdstider!$C$86/24),$G300)-MAX(([1]Arbejdstider!$C$86/24),$H300))*24)),0.5),"")</f>
        <v/>
      </c>
      <c r="BA300" s="122">
        <f t="shared" si="70"/>
        <v>0</v>
      </c>
      <c r="BB300" s="122">
        <f t="shared" si="71"/>
        <v>0</v>
      </c>
      <c r="BC300" s="122">
        <f t="shared" si="72"/>
        <v>0</v>
      </c>
      <c r="BD300" s="123"/>
      <c r="BE300" s="124"/>
      <c r="BF300" s="122">
        <f t="shared" si="69"/>
        <v>0</v>
      </c>
      <c r="BG300" s="121" t="str">
        <f t="shared" si="79"/>
        <v/>
      </c>
      <c r="BH300" s="121">
        <f t="shared" si="73"/>
        <v>0</v>
      </c>
      <c r="BI300" s="121">
        <f t="shared" si="74"/>
        <v>0</v>
      </c>
      <c r="BJ300" s="121">
        <f t="shared" si="75"/>
        <v>0</v>
      </c>
      <c r="BK300" s="121">
        <f t="shared" si="83"/>
        <v>0</v>
      </c>
      <c r="BL300" s="121">
        <f t="shared" si="80"/>
        <v>0</v>
      </c>
      <c r="BM300" s="121">
        <f t="shared" si="76"/>
        <v>0</v>
      </c>
      <c r="BN300" s="121"/>
      <c r="BO300" s="125">
        <f>SUM(AW294:AW300)</f>
        <v>0</v>
      </c>
      <c r="BP300" s="126">
        <f>IF(OR(F300=0,G300=0),0,IF(AND(WEEKDAY(C300,2)=5,G300&lt;F300,G300&gt;(6/24)),(G300-MAX(F300,(6/24))+(F300&gt;G300))*24-7,IF(WEEKDAY(C300,2)=6,(G300-MAX(F300,(6/24))+(F300&gt;G300))*24,IF(WEEKDAY(C300,2)=7,IF(F300&gt;G300,([1]Arbejdstider!H$87-F300)*24,IF(F300&lt;G300,(G300-F300)*24)),0))))</f>
        <v>0</v>
      </c>
      <c r="BQ300" s="126" t="str">
        <f>IF(OR(H300=0,I300=0),0,IF(AND(WEEKDAY(C300,2)=5,I300&lt;H300,I300&gt;(6/24)),(I300-MAX(H300,(6/24))+(H300&gt;I300))*24-7,IF(WEEKDAY(C300,2)=6,(I300-MAX(H300,(6/24))+(H300&gt;I300))*24,IF(WEEKDAY(C300,2)=7,IF(H300&gt;I300,([1]Arbejdstider!H$87-H300)*24,IF(H300&lt;I300,(I300-H300)*24)),""))))</f>
        <v/>
      </c>
      <c r="BR300" s="126"/>
      <c r="BS300" s="126"/>
      <c r="BT300" s="127">
        <f>SUM(BO279:BO300)</f>
        <v>3.40625</v>
      </c>
      <c r="BU300" s="128">
        <f t="shared" si="77"/>
        <v>0</v>
      </c>
      <c r="BV300" s="129" t="str">
        <f t="shared" si="78"/>
        <v>Mandag</v>
      </c>
      <c r="CF300" s="131"/>
      <c r="CG300" s="131"/>
      <c r="CP300" s="132"/>
    </row>
    <row r="301" spans="2:94" s="130" customFormat="1" x14ac:dyDescent="0.2">
      <c r="B301" s="106">
        <f>B294+1</f>
        <v>39</v>
      </c>
      <c r="C301" s="107">
        <f t="shared" si="81"/>
        <v>43732</v>
      </c>
      <c r="D301" s="107" t="str">
        <f t="shared" si="82"/>
        <v>Tirsdag</v>
      </c>
      <c r="E301" s="108"/>
      <c r="F301" s="109" t="str">
        <f>IF(OR(E301=""),"",VLOOKUP(E301,[1]Arbejdstider!$B$4:$AE$78,2,))</f>
        <v/>
      </c>
      <c r="G301" s="109" t="str">
        <f>IF(OR(E301=""),"",VLOOKUP(E301,[1]Arbejdstider!$B$4:$AE$78,3,))</f>
        <v/>
      </c>
      <c r="H301" s="109" t="str">
        <f>IF(OR(E301=""),"",VLOOKUP(E301,[1]Arbejdstider!$B$4:$AE$78,4,))</f>
        <v/>
      </c>
      <c r="I301" s="109" t="str">
        <f>IF(OR(E301=""),"",VLOOKUP(E301,[1]Arbejdstider!$B$4:$AE$78,5,))</f>
        <v/>
      </c>
      <c r="J301" s="110" t="str">
        <f>IF(OR(E301=""),"",VLOOKUP(E301,[1]Arbejdstider!$B$4:$AE$78,6,))</f>
        <v/>
      </c>
      <c r="K301" s="110" t="str">
        <f>IF(OR(E301=""),"",VLOOKUP(E301,[1]Arbejdstider!$B$4:$AE$78,7,))</f>
        <v/>
      </c>
      <c r="L301" s="111" t="str">
        <f>IF(OR(E301=""),"",VLOOKUP(E301,[1]Arbejdstider!$B$3:$AE$78,10,))</f>
        <v/>
      </c>
      <c r="M301" s="111" t="str">
        <f>IF(OR(E301=""),"",VLOOKUP(E301,[1]Arbejdstider!$B$4:$AE$78,11,))</f>
        <v/>
      </c>
      <c r="N301" s="109" t="str">
        <f>IF(OR(E301=""),"",VLOOKUP(E301,[1]Arbejdstider!$B$4:$AE$78,14,))</f>
        <v/>
      </c>
      <c r="O301" s="109" t="str">
        <f>IF(OR(E301=""),"",VLOOKUP(E301,[1]Arbejdstider!$B$4:$AE$78,15,))</f>
        <v/>
      </c>
      <c r="P301" s="109" t="str">
        <f>IF(OR(E301=""),"",VLOOKUP(E301,[1]Arbejdstider!$B$4:$AE$78,12,))</f>
        <v/>
      </c>
      <c r="Q301" s="109" t="str">
        <f>IF(OR(E301=""),"",VLOOKUP(E301,[1]Arbejdstider!$B$4:$AE$78,13,))</f>
        <v/>
      </c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 t="str">
        <f>IF(OR(E301=""),"",VLOOKUP(E301,[1]Arbejdstider!$B$4:$AE$78,16,))</f>
        <v/>
      </c>
      <c r="AC301" s="112" t="str">
        <f>IF(OR(E301=""),"",VLOOKUP(E301,[1]Arbejdstider!$B$4:$AE$78,17,))</f>
        <v/>
      </c>
      <c r="AD301" s="112" t="str">
        <f>IF(OR(E301=""),"",VLOOKUP(E301,[1]Arbejdstider!$B$4:$AE$78,18,))</f>
        <v/>
      </c>
      <c r="AE301" s="112" t="str">
        <f>IF(OR(E301=""),"",VLOOKUP(E301,[1]Arbejdstider!$B$4:$AE$78,19,))</f>
        <v/>
      </c>
      <c r="AF301" s="113" t="str">
        <f>IF(OR(E301=""),"",VLOOKUP(E301,[1]Arbejdstider!$B$4:$AE$78,20,))</f>
        <v/>
      </c>
      <c r="AG301" s="109" t="str">
        <f>IF(OR(E301=""),"",VLOOKUP(E301,[1]Arbejdstider!$B$4:$AE$78,21,))</f>
        <v/>
      </c>
      <c r="AH301" s="109" t="str">
        <f>IF(OR(E301=""),"",VLOOKUP(E301,[1]Arbejdstider!$B$4:$AE$78,22,))</f>
        <v/>
      </c>
      <c r="AI301" s="109" t="str">
        <f>IF(OR(E301=""),"",VLOOKUP(E301,[1]Arbejdstider!$B$4:$AE$78,23,))</f>
        <v/>
      </c>
      <c r="AJ301" s="114" t="str">
        <f>IF(OR(E301=""),"",VLOOKUP(E301,[1]Arbejdstider!$B$4:$AE$78,20,))</f>
        <v/>
      </c>
      <c r="AK301" s="110" t="str">
        <f>IF(OR(E301=""),"",VLOOKUP(E301,[1]Arbejdstider!$B$4:$AE$78,21,))</f>
        <v/>
      </c>
      <c r="AL301" s="115"/>
      <c r="AM301" s="115"/>
      <c r="AN301" s="115"/>
      <c r="AO301" s="115"/>
      <c r="AP301" s="115"/>
      <c r="AQ301" s="115"/>
      <c r="AR301" s="116"/>
      <c r="AS301" s="117"/>
      <c r="AT301" s="118" t="str">
        <f>IF(OR(E301=""),"",VLOOKUP(E301,[1]Arbejdstider!$B$4:$AE$78,24,))</f>
        <v/>
      </c>
      <c r="AU301" s="113" t="str">
        <f>IF(OR(E301=""),"",VLOOKUP(E301,[1]Arbejdstider!$B$4:$AE$78,22,))</f>
        <v/>
      </c>
      <c r="AV301" s="113" t="str">
        <f>IF(OR(E301=""),"",VLOOKUP(E301,[1]Arbejdstider!$B$4:$AE$78,23,))</f>
        <v/>
      </c>
      <c r="AW301" s="119">
        <f t="shared" si="84"/>
        <v>0</v>
      </c>
      <c r="AX301" s="120">
        <f>IF(OR($F301="",$G301=""),0,((IF($G301-MAX($F301,([1]Arbejdstider!$C$84/24))+($G301&lt;$F301)&lt;0,0,$G301-MAX($F301,([1]Arbejdstider!$C$84/24))+($G301&lt;$F301)))*24)-((IF(($G301-MAX($F301,([1]Arbejdstider!$D$84/24))+($G301&lt;$F301))&lt;0,0,($G301-MAX($F301,([1]Arbejdstider!$D$84/24))+($G301&lt;$F301)))))*24)</f>
        <v>0</v>
      </c>
      <c r="AY301" s="121">
        <f>IF(OR($F301="",$G301=""),0,((IF($G301-MAX($F301,([1]Arbejdstider!$C$85/24))+($G301&lt;$F301)&lt;0,0,$G301-MAX($F301,([1]Arbejdstider!$C$85/24))+($G301&lt;$F301)))*24)-((IF(($G301-MAX($F301,([1]Arbejdstider!$D$85/24))+($G301&lt;$F301))&lt;0,0,($G301-MAX($F301,([1]Arbejdstider!$D$85/24))+($G301&lt;$F301)))))*24)-IF(OR($AR301="",$AS301=""),0,((IF($AS301-MAX($AR301,([1]Arbejdstider!$C$85/24))+($AS301&lt;$AR301)&lt;0,0,$AS301-MAX($AR301,([1]Arbejdstider!$C$85/24))+($AS301&lt;$AR301)))*24)-((IF(($AS301-MAX($AR301,([1]Arbejdstider!$D$85/24))+($AS301&lt;$AR301))&lt;0,0,($AS301-MAX($AR301,([1]Arbejdstider!$D$85/24))+($AS301&lt;$AR301)))))*24)</f>
        <v>0</v>
      </c>
      <c r="AZ301" s="121" t="str">
        <f>IFERROR(CEILING(IF(E301="","",IF(OR($F301=0,$G301=0),0,($G301&lt;=$F301)*(1-([1]Arbejdstider!$C$86/24)+([1]Arbejdstider!$D$86/24))*24+(MIN(([1]Arbejdstider!$D$86/24),$G301)-MIN(([1]Arbejdstider!$D$86/24),$F301)+MAX(([1]Arbejdstider!$C$86/24),$G301)-MAX(([1]Arbejdstider!$C$86/24),$F301))*24)-IF(OR($AR301=0,$AS301=0),0,($AS301&lt;=$AR301)*(1-([1]Arbejdstider!$C$86/24)+([1]Arbejdstider!$D$86/24))*24+(MIN(([1]Arbejdstider!$D$86/24),$AS301)-MIN(([1]Arbejdstider!$D$86/24),$AR301)+MAX(([1]Arbejdstider!$C$86/24),$AS301)-MAX(([1]Arbejdstider!$C$86/24),$AR301))*24)+IF(OR($H301=0,$I301=0),0,($I301&lt;=$H301)*(1-([1]Arbejdstider!$C$86/24)+([1]Arbejdstider!$D$86/24))*24+(MIN(([1]Arbejdstider!$D$86/24),$I301)-MIN(([1]Arbejdstider!$D$86/24),$H301)+MAX(([1]Arbejdstider!$C$86/24),$G301)-MAX(([1]Arbejdstider!$C$86/24),$H301))*24)),0.5),"")</f>
        <v/>
      </c>
      <c r="BA301" s="122">
        <f t="shared" si="70"/>
        <v>0</v>
      </c>
      <c r="BB301" s="122">
        <f t="shared" si="71"/>
        <v>0</v>
      </c>
      <c r="BC301" s="122">
        <f t="shared" si="72"/>
        <v>0</v>
      </c>
      <c r="BD301" s="123"/>
      <c r="BE301" s="124"/>
      <c r="BF301" s="122">
        <f t="shared" si="69"/>
        <v>0</v>
      </c>
      <c r="BG301" s="121" t="str">
        <f t="shared" si="79"/>
        <v/>
      </c>
      <c r="BH301" s="121">
        <f t="shared" si="73"/>
        <v>0</v>
      </c>
      <c r="BI301" s="121">
        <f t="shared" si="74"/>
        <v>0</v>
      </c>
      <c r="BJ301" s="121">
        <f t="shared" si="75"/>
        <v>0</v>
      </c>
      <c r="BK301" s="121">
        <f t="shared" si="83"/>
        <v>0</v>
      </c>
      <c r="BL301" s="121">
        <f t="shared" si="80"/>
        <v>0</v>
      </c>
      <c r="BM301" s="121">
        <f t="shared" si="76"/>
        <v>0</v>
      </c>
      <c r="BN301" s="121"/>
      <c r="BO301" s="125"/>
      <c r="BP301" s="126">
        <f>IF(OR(F301=0,G301=0),0,IF(AND(WEEKDAY(C301,2)=5,G301&lt;F301,G301&gt;(6/24)),(G301-MAX(F301,(6/24))+(F301&gt;G301))*24-7,IF(WEEKDAY(C301,2)=6,(G301-MAX(F301,(6/24))+(F301&gt;G301))*24,IF(WEEKDAY(C301,2)=7,IF(F301&gt;G301,([1]Arbejdstider!H$87-F301)*24,IF(F301&lt;G301,(G301-F301)*24)),0))))</f>
        <v>0</v>
      </c>
      <c r="BQ301" s="126" t="str">
        <f>IF(OR(H301=0,I301=0),0,IF(AND(WEEKDAY(C301,2)=5,I301&lt;H301,I301&gt;(6/24)),(I301-MAX(H301,(6/24))+(H301&gt;I301))*24-7,IF(WEEKDAY(C301,2)=6,(I301-MAX(H301,(6/24))+(H301&gt;I301))*24,IF(WEEKDAY(C301,2)=7,IF(H301&gt;I301,([1]Arbejdstider!H$87-H301)*24,IF(H301&lt;I301,(I301-H301)*24)),""))))</f>
        <v/>
      </c>
      <c r="BR301" s="126"/>
      <c r="BS301" s="126"/>
      <c r="BT301" s="127"/>
      <c r="BU301" s="128">
        <f t="shared" si="77"/>
        <v>39</v>
      </c>
      <c r="BV301" s="129" t="str">
        <f t="shared" si="78"/>
        <v>Tirsdag</v>
      </c>
      <c r="CF301" s="131"/>
      <c r="CG301" s="131"/>
      <c r="CP301" s="132"/>
    </row>
    <row r="302" spans="2:94" s="130" customFormat="1" x14ac:dyDescent="0.2">
      <c r="B302" s="106"/>
      <c r="C302" s="107">
        <f t="shared" si="81"/>
        <v>43733</v>
      </c>
      <c r="D302" s="107" t="str">
        <f t="shared" si="82"/>
        <v>Onsdag</v>
      </c>
      <c r="E302" s="108"/>
      <c r="F302" s="109" t="str">
        <f>IF(OR(E302=""),"",VLOOKUP(E302,[1]Arbejdstider!$B$4:$AE$78,2,))</f>
        <v/>
      </c>
      <c r="G302" s="109" t="str">
        <f>IF(OR(E302=""),"",VLOOKUP(E302,[1]Arbejdstider!$B$4:$AE$78,3,))</f>
        <v/>
      </c>
      <c r="H302" s="109" t="str">
        <f>IF(OR(E302=""),"",VLOOKUP(E302,[1]Arbejdstider!$B$4:$AE$78,4,))</f>
        <v/>
      </c>
      <c r="I302" s="109" t="str">
        <f>IF(OR(E302=""),"",VLOOKUP(E302,[1]Arbejdstider!$B$4:$AE$78,5,))</f>
        <v/>
      </c>
      <c r="J302" s="110" t="str">
        <f>IF(OR(E302=""),"",VLOOKUP(E302,[1]Arbejdstider!$B$4:$AE$78,6,))</f>
        <v/>
      </c>
      <c r="K302" s="110" t="str">
        <f>IF(OR(E302=""),"",VLOOKUP(E302,[1]Arbejdstider!$B$4:$AE$78,7,))</f>
        <v/>
      </c>
      <c r="L302" s="111" t="str">
        <f>IF(OR(E302=""),"",VLOOKUP(E302,[1]Arbejdstider!$B$3:$AE$78,10,))</f>
        <v/>
      </c>
      <c r="M302" s="111" t="str">
        <f>IF(OR(E302=""),"",VLOOKUP(E302,[1]Arbejdstider!$B$4:$AE$78,11,))</f>
        <v/>
      </c>
      <c r="N302" s="109" t="str">
        <f>IF(OR(E302=""),"",VLOOKUP(E302,[1]Arbejdstider!$B$4:$AE$78,14,))</f>
        <v/>
      </c>
      <c r="O302" s="109" t="str">
        <f>IF(OR(E302=""),"",VLOOKUP(E302,[1]Arbejdstider!$B$4:$AE$78,15,))</f>
        <v/>
      </c>
      <c r="P302" s="109" t="str">
        <f>IF(OR(E302=""),"",VLOOKUP(E302,[1]Arbejdstider!$B$4:$AE$78,12,))</f>
        <v/>
      </c>
      <c r="Q302" s="109" t="str">
        <f>IF(OR(E302=""),"",VLOOKUP(E302,[1]Arbejdstider!$B$4:$AE$78,13,))</f>
        <v/>
      </c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 t="str">
        <f>IF(OR(E302=""),"",VLOOKUP(E302,[1]Arbejdstider!$B$4:$AE$78,16,))</f>
        <v/>
      </c>
      <c r="AC302" s="112" t="str">
        <f>IF(OR(E302=""),"",VLOOKUP(E302,[1]Arbejdstider!$B$4:$AE$78,17,))</f>
        <v/>
      </c>
      <c r="AD302" s="112" t="str">
        <f>IF(OR(E302=""),"",VLOOKUP(E302,[1]Arbejdstider!$B$4:$AE$78,18,))</f>
        <v/>
      </c>
      <c r="AE302" s="112" t="str">
        <f>IF(OR(E302=""),"",VLOOKUP(E302,[1]Arbejdstider!$B$4:$AE$78,19,))</f>
        <v/>
      </c>
      <c r="AF302" s="113" t="str">
        <f>IF(OR(E302=""),"",VLOOKUP(E302,[1]Arbejdstider!$B$4:$AE$78,20,))</f>
        <v/>
      </c>
      <c r="AG302" s="109" t="str">
        <f>IF(OR(E302=""),"",VLOOKUP(E302,[1]Arbejdstider!$B$4:$AE$78,21,))</f>
        <v/>
      </c>
      <c r="AH302" s="109" t="str">
        <f>IF(OR(E302=""),"",VLOOKUP(E302,[1]Arbejdstider!$B$4:$AE$78,22,))</f>
        <v/>
      </c>
      <c r="AI302" s="109" t="str">
        <f>IF(OR(E302=""),"",VLOOKUP(E302,[1]Arbejdstider!$B$4:$AE$78,23,))</f>
        <v/>
      </c>
      <c r="AJ302" s="114" t="str">
        <f>IF(OR(E302=""),"",VLOOKUP(E302,[1]Arbejdstider!$B$4:$AE$78,20,))</f>
        <v/>
      </c>
      <c r="AK302" s="110" t="str">
        <f>IF(OR(E302=""),"",VLOOKUP(E302,[1]Arbejdstider!$B$4:$AE$78,21,))</f>
        <v/>
      </c>
      <c r="AL302" s="115"/>
      <c r="AM302" s="115"/>
      <c r="AN302" s="115"/>
      <c r="AO302" s="115"/>
      <c r="AP302" s="115"/>
      <c r="AQ302" s="115"/>
      <c r="AR302" s="116"/>
      <c r="AS302" s="117"/>
      <c r="AT302" s="118" t="str">
        <f>IF(OR(E302=""),"",VLOOKUP(E302,[1]Arbejdstider!$B$4:$AE$78,24,))</f>
        <v/>
      </c>
      <c r="AU302" s="113" t="str">
        <f>IF(OR(E302=""),"",VLOOKUP(E302,[1]Arbejdstider!$B$4:$AE$78,22,))</f>
        <v/>
      </c>
      <c r="AV302" s="113" t="str">
        <f>IF(OR(E302=""),"",VLOOKUP(E302,[1]Arbejdstider!$B$4:$AE$78,23,))</f>
        <v/>
      </c>
      <c r="AW302" s="119">
        <f t="shared" si="84"/>
        <v>0</v>
      </c>
      <c r="AX302" s="120">
        <f>IF(OR($F302="",$G302=""),0,((IF($G302-MAX($F302,([1]Arbejdstider!$C$84/24))+($G302&lt;$F302)&lt;0,0,$G302-MAX($F302,([1]Arbejdstider!$C$84/24))+($G302&lt;$F302)))*24)-((IF(($G302-MAX($F302,([1]Arbejdstider!$D$84/24))+($G302&lt;$F302))&lt;0,0,($G302-MAX($F302,([1]Arbejdstider!$D$84/24))+($G302&lt;$F302)))))*24)</f>
        <v>0</v>
      </c>
      <c r="AY302" s="121">
        <f>IF(OR($F302="",$G302=""),0,((IF($G302-MAX($F302,([1]Arbejdstider!$C$85/24))+($G302&lt;$F302)&lt;0,0,$G302-MAX($F302,([1]Arbejdstider!$C$85/24))+($G302&lt;$F302)))*24)-((IF(($G302-MAX($F302,([1]Arbejdstider!$D$85/24))+($G302&lt;$F302))&lt;0,0,($G302-MAX($F302,([1]Arbejdstider!$D$85/24))+($G302&lt;$F302)))))*24)-IF(OR($AR302="",$AS302=""),0,((IF($AS302-MAX($AR302,([1]Arbejdstider!$C$85/24))+($AS302&lt;$AR302)&lt;0,0,$AS302-MAX($AR302,([1]Arbejdstider!$C$85/24))+($AS302&lt;$AR302)))*24)-((IF(($AS302-MAX($AR302,([1]Arbejdstider!$D$85/24))+($AS302&lt;$AR302))&lt;0,0,($AS302-MAX($AR302,([1]Arbejdstider!$D$85/24))+($AS302&lt;$AR302)))))*24)</f>
        <v>0</v>
      </c>
      <c r="AZ302" s="121" t="str">
        <f>IFERROR(CEILING(IF(E302="","",IF(OR($F302=0,$G302=0),0,($G302&lt;=$F302)*(1-([1]Arbejdstider!$C$86/24)+([1]Arbejdstider!$D$86/24))*24+(MIN(([1]Arbejdstider!$D$86/24),$G302)-MIN(([1]Arbejdstider!$D$86/24),$F302)+MAX(([1]Arbejdstider!$C$86/24),$G302)-MAX(([1]Arbejdstider!$C$86/24),$F302))*24)-IF(OR($AR302=0,$AS302=0),0,($AS302&lt;=$AR302)*(1-([1]Arbejdstider!$C$86/24)+([1]Arbejdstider!$D$86/24))*24+(MIN(([1]Arbejdstider!$D$86/24),$AS302)-MIN(([1]Arbejdstider!$D$86/24),$AR302)+MAX(([1]Arbejdstider!$C$86/24),$AS302)-MAX(([1]Arbejdstider!$C$86/24),$AR302))*24)+IF(OR($H302=0,$I302=0),0,($I302&lt;=$H302)*(1-([1]Arbejdstider!$C$86/24)+([1]Arbejdstider!$D$86/24))*24+(MIN(([1]Arbejdstider!$D$86/24),$I302)-MIN(([1]Arbejdstider!$D$86/24),$H302)+MAX(([1]Arbejdstider!$C$86/24),$G302)-MAX(([1]Arbejdstider!$C$86/24),$H302))*24)),0.5),"")</f>
        <v/>
      </c>
      <c r="BA302" s="122">
        <f t="shared" si="70"/>
        <v>0</v>
      </c>
      <c r="BB302" s="122">
        <f t="shared" si="71"/>
        <v>0</v>
      </c>
      <c r="BC302" s="122">
        <f t="shared" si="72"/>
        <v>0</v>
      </c>
      <c r="BD302" s="123"/>
      <c r="BE302" s="124"/>
      <c r="BF302" s="122">
        <f t="shared" si="69"/>
        <v>0</v>
      </c>
      <c r="BG302" s="121" t="str">
        <f t="shared" si="79"/>
        <v/>
      </c>
      <c r="BH302" s="121">
        <f t="shared" si="73"/>
        <v>0</v>
      </c>
      <c r="BI302" s="121">
        <f t="shared" si="74"/>
        <v>0</v>
      </c>
      <c r="BJ302" s="121">
        <f t="shared" si="75"/>
        <v>0</v>
      </c>
      <c r="BK302" s="121">
        <f t="shared" si="83"/>
        <v>0</v>
      </c>
      <c r="BL302" s="121">
        <f t="shared" si="80"/>
        <v>0</v>
      </c>
      <c r="BM302" s="121">
        <f t="shared" si="76"/>
        <v>0</v>
      </c>
      <c r="BN302" s="121"/>
      <c r="BO302" s="125"/>
      <c r="BP302" s="126">
        <f>IF(OR(F302=0,G302=0),0,IF(AND(WEEKDAY(C302,2)=5,G302&lt;F302,G302&gt;(6/24)),(G302-MAX(F302,(6/24))+(F302&gt;G302))*24-7,IF(WEEKDAY(C302,2)=6,(G302-MAX(F302,(6/24))+(F302&gt;G302))*24,IF(WEEKDAY(C302,2)=7,IF(F302&gt;G302,([1]Arbejdstider!H$87-F302)*24,IF(F302&lt;G302,(G302-F302)*24)),0))))</f>
        <v>0</v>
      </c>
      <c r="BQ302" s="126" t="str">
        <f>IF(OR(H302=0,I302=0),0,IF(AND(WEEKDAY(C302,2)=5,I302&lt;H302,I302&gt;(6/24)),(I302-MAX(H302,(6/24))+(H302&gt;I302))*24-7,IF(WEEKDAY(C302,2)=6,(I302-MAX(H302,(6/24))+(H302&gt;I302))*24,IF(WEEKDAY(C302,2)=7,IF(H302&gt;I302,([1]Arbejdstider!H$87-H302)*24,IF(H302&lt;I302,(I302-H302)*24)),""))))</f>
        <v/>
      </c>
      <c r="BR302" s="126"/>
      <c r="BS302" s="126"/>
      <c r="BT302" s="127"/>
      <c r="BU302" s="128">
        <f t="shared" si="77"/>
        <v>0</v>
      </c>
      <c r="BV302" s="129" t="str">
        <f t="shared" si="78"/>
        <v>Onsdag</v>
      </c>
      <c r="CF302" s="131"/>
      <c r="CG302" s="131"/>
      <c r="CP302" s="132"/>
    </row>
    <row r="303" spans="2:94" s="130" customFormat="1" x14ac:dyDescent="0.2">
      <c r="B303" s="106"/>
      <c r="C303" s="107">
        <f t="shared" si="81"/>
        <v>43734</v>
      </c>
      <c r="D303" s="107" t="str">
        <f t="shared" si="82"/>
        <v>Torsdag</v>
      </c>
      <c r="E303" s="108"/>
      <c r="F303" s="109" t="str">
        <f>IF(OR(E303=""),"",VLOOKUP(E303,[1]Arbejdstider!$B$4:$AE$78,2,))</f>
        <v/>
      </c>
      <c r="G303" s="109" t="str">
        <f>IF(OR(E303=""),"",VLOOKUP(E303,[1]Arbejdstider!$B$4:$AE$78,3,))</f>
        <v/>
      </c>
      <c r="H303" s="109" t="str">
        <f>IF(OR(E303=""),"",VLOOKUP(E303,[1]Arbejdstider!$B$4:$AE$78,4,))</f>
        <v/>
      </c>
      <c r="I303" s="109" t="str">
        <f>IF(OR(E303=""),"",VLOOKUP(E303,[1]Arbejdstider!$B$4:$AE$78,5,))</f>
        <v/>
      </c>
      <c r="J303" s="110" t="str">
        <f>IF(OR(E303=""),"",VLOOKUP(E303,[1]Arbejdstider!$B$4:$AE$78,6,))</f>
        <v/>
      </c>
      <c r="K303" s="110" t="str">
        <f>IF(OR(E303=""),"",VLOOKUP(E303,[1]Arbejdstider!$B$4:$AE$78,7,))</f>
        <v/>
      </c>
      <c r="L303" s="111" t="str">
        <f>IF(OR(E303=""),"",VLOOKUP(E303,[1]Arbejdstider!$B$3:$AE$78,10,))</f>
        <v/>
      </c>
      <c r="M303" s="111" t="str">
        <f>IF(OR(E303=""),"",VLOOKUP(E303,[1]Arbejdstider!$B$4:$AE$78,11,))</f>
        <v/>
      </c>
      <c r="N303" s="109" t="str">
        <f>IF(OR(E303=""),"",VLOOKUP(E303,[1]Arbejdstider!$B$4:$AE$78,14,))</f>
        <v/>
      </c>
      <c r="O303" s="109" t="str">
        <f>IF(OR(E303=""),"",VLOOKUP(E303,[1]Arbejdstider!$B$4:$AE$78,15,))</f>
        <v/>
      </c>
      <c r="P303" s="109" t="str">
        <f>IF(OR(E303=""),"",VLOOKUP(E303,[1]Arbejdstider!$B$4:$AE$78,12,))</f>
        <v/>
      </c>
      <c r="Q303" s="109" t="str">
        <f>IF(OR(E303=""),"",VLOOKUP(E303,[1]Arbejdstider!$B$4:$AE$78,13,))</f>
        <v/>
      </c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 t="str">
        <f>IF(OR(E303=""),"",VLOOKUP(E303,[1]Arbejdstider!$B$4:$AE$78,16,))</f>
        <v/>
      </c>
      <c r="AC303" s="112" t="str">
        <f>IF(OR(E303=""),"",VLOOKUP(E303,[1]Arbejdstider!$B$4:$AE$78,17,))</f>
        <v/>
      </c>
      <c r="AD303" s="112" t="str">
        <f>IF(OR(E303=""),"",VLOOKUP(E303,[1]Arbejdstider!$B$4:$AE$78,18,))</f>
        <v/>
      </c>
      <c r="AE303" s="112" t="str">
        <f>IF(OR(E303=""),"",VLOOKUP(E303,[1]Arbejdstider!$B$4:$AE$78,19,))</f>
        <v/>
      </c>
      <c r="AF303" s="113" t="str">
        <f>IF(OR(E303=""),"",VLOOKUP(E303,[1]Arbejdstider!$B$4:$AE$78,20,))</f>
        <v/>
      </c>
      <c r="AG303" s="109" t="str">
        <f>IF(OR(E303=""),"",VLOOKUP(E303,[1]Arbejdstider!$B$4:$AE$78,21,))</f>
        <v/>
      </c>
      <c r="AH303" s="109" t="str">
        <f>IF(OR(E303=""),"",VLOOKUP(E303,[1]Arbejdstider!$B$4:$AE$78,22,))</f>
        <v/>
      </c>
      <c r="AI303" s="109" t="str">
        <f>IF(OR(E303=""),"",VLOOKUP(E303,[1]Arbejdstider!$B$4:$AE$78,23,))</f>
        <v/>
      </c>
      <c r="AJ303" s="114" t="str">
        <f>IF(OR(E303=""),"",VLOOKUP(E303,[1]Arbejdstider!$B$4:$AE$78,20,))</f>
        <v/>
      </c>
      <c r="AK303" s="110" t="str">
        <f>IF(OR(E303=""),"",VLOOKUP(E303,[1]Arbejdstider!$B$4:$AE$78,21,))</f>
        <v/>
      </c>
      <c r="AL303" s="115"/>
      <c r="AM303" s="115"/>
      <c r="AN303" s="115"/>
      <c r="AO303" s="115"/>
      <c r="AP303" s="115"/>
      <c r="AQ303" s="115"/>
      <c r="AR303" s="116"/>
      <c r="AS303" s="117"/>
      <c r="AT303" s="118" t="str">
        <f>IF(OR(E303=""),"",VLOOKUP(E303,[1]Arbejdstider!$B$4:$AE$78,24,))</f>
        <v/>
      </c>
      <c r="AU303" s="113" t="str">
        <f>IF(OR(E303=""),"",VLOOKUP(E303,[1]Arbejdstider!$B$4:$AE$78,22,))</f>
        <v/>
      </c>
      <c r="AV303" s="113" t="str">
        <f>IF(OR(E303=""),"",VLOOKUP(E303,[1]Arbejdstider!$B$4:$AE$78,23,))</f>
        <v/>
      </c>
      <c r="AW303" s="119">
        <f t="shared" si="84"/>
        <v>0</v>
      </c>
      <c r="AX303" s="120">
        <f>IF(OR($F303="",$G303=""),0,((IF($G303-MAX($F303,([1]Arbejdstider!$C$84/24))+($G303&lt;$F303)&lt;0,0,$G303-MAX($F303,([1]Arbejdstider!$C$84/24))+($G303&lt;$F303)))*24)-((IF(($G303-MAX($F303,([1]Arbejdstider!$D$84/24))+($G303&lt;$F303))&lt;0,0,($G303-MAX($F303,([1]Arbejdstider!$D$84/24))+($G303&lt;$F303)))))*24)</f>
        <v>0</v>
      </c>
      <c r="AY303" s="121">
        <f>IF(OR($F303="",$G303=""),0,((IF($G303-MAX($F303,([1]Arbejdstider!$C$85/24))+($G303&lt;$F303)&lt;0,0,$G303-MAX($F303,([1]Arbejdstider!$C$85/24))+($G303&lt;$F303)))*24)-((IF(($G303-MAX($F303,([1]Arbejdstider!$D$85/24))+($G303&lt;$F303))&lt;0,0,($G303-MAX($F303,([1]Arbejdstider!$D$85/24))+($G303&lt;$F303)))))*24)-IF(OR($AR303="",$AS303=""),0,((IF($AS303-MAX($AR303,([1]Arbejdstider!$C$85/24))+($AS303&lt;$AR303)&lt;0,0,$AS303-MAX($AR303,([1]Arbejdstider!$C$85/24))+($AS303&lt;$AR303)))*24)-((IF(($AS303-MAX($AR303,([1]Arbejdstider!$D$85/24))+($AS303&lt;$AR303))&lt;0,0,($AS303-MAX($AR303,([1]Arbejdstider!$D$85/24))+($AS303&lt;$AR303)))))*24)</f>
        <v>0</v>
      </c>
      <c r="AZ303" s="121" t="str">
        <f>IFERROR(CEILING(IF(E303="","",IF(OR($F303=0,$G303=0),0,($G303&lt;=$F303)*(1-([1]Arbejdstider!$C$86/24)+([1]Arbejdstider!$D$86/24))*24+(MIN(([1]Arbejdstider!$D$86/24),$G303)-MIN(([1]Arbejdstider!$D$86/24),$F303)+MAX(([1]Arbejdstider!$C$86/24),$G303)-MAX(([1]Arbejdstider!$C$86/24),$F303))*24)-IF(OR($AR303=0,$AS303=0),0,($AS303&lt;=$AR303)*(1-([1]Arbejdstider!$C$86/24)+([1]Arbejdstider!$D$86/24))*24+(MIN(([1]Arbejdstider!$D$86/24),$AS303)-MIN(([1]Arbejdstider!$D$86/24),$AR303)+MAX(([1]Arbejdstider!$C$86/24),$AS303)-MAX(([1]Arbejdstider!$C$86/24),$AR303))*24)+IF(OR($H303=0,$I303=0),0,($I303&lt;=$H303)*(1-([1]Arbejdstider!$C$86/24)+([1]Arbejdstider!$D$86/24))*24+(MIN(([1]Arbejdstider!$D$86/24),$I303)-MIN(([1]Arbejdstider!$D$86/24),$H303)+MAX(([1]Arbejdstider!$C$86/24),$G303)-MAX(([1]Arbejdstider!$C$86/24),$H303))*24)),0.5),"")</f>
        <v/>
      </c>
      <c r="BA303" s="122">
        <f t="shared" si="70"/>
        <v>0</v>
      </c>
      <c r="BB303" s="122">
        <f t="shared" si="71"/>
        <v>0</v>
      </c>
      <c r="BC303" s="122">
        <f t="shared" si="72"/>
        <v>0</v>
      </c>
      <c r="BD303" s="123"/>
      <c r="BE303" s="124"/>
      <c r="BF303" s="122">
        <f t="shared" si="69"/>
        <v>0</v>
      </c>
      <c r="BG303" s="121" t="str">
        <f t="shared" si="79"/>
        <v/>
      </c>
      <c r="BH303" s="121">
        <f t="shared" si="73"/>
        <v>0</v>
      </c>
      <c r="BI303" s="121">
        <f t="shared" si="74"/>
        <v>0</v>
      </c>
      <c r="BJ303" s="121">
        <f t="shared" si="75"/>
        <v>0</v>
      </c>
      <c r="BK303" s="121">
        <f t="shared" si="83"/>
        <v>0</v>
      </c>
      <c r="BL303" s="121">
        <f t="shared" si="80"/>
        <v>0</v>
      </c>
      <c r="BM303" s="121">
        <f t="shared" si="76"/>
        <v>0</v>
      </c>
      <c r="BN303" s="121"/>
      <c r="BO303" s="125"/>
      <c r="BP303" s="126">
        <f>IF(OR(F303=0,G303=0),0,IF(AND(WEEKDAY(C303,2)=5,G303&lt;F303,G303&gt;(6/24)),(G303-MAX(F303,(6/24))+(F303&gt;G303))*24-7,IF(WEEKDAY(C303,2)=6,(G303-MAX(F303,(6/24))+(F303&gt;G303))*24,IF(WEEKDAY(C303,2)=7,IF(F303&gt;G303,([1]Arbejdstider!H$87-F303)*24,IF(F303&lt;G303,(G303-F303)*24)),0))))</f>
        <v>0</v>
      </c>
      <c r="BQ303" s="126" t="str">
        <f>IF(OR(H303=0,I303=0),0,IF(AND(WEEKDAY(C303,2)=5,I303&lt;H303,I303&gt;(6/24)),(I303-MAX(H303,(6/24))+(H303&gt;I303))*24-7,IF(WEEKDAY(C303,2)=6,(I303-MAX(H303,(6/24))+(H303&gt;I303))*24,IF(WEEKDAY(C303,2)=7,IF(H303&gt;I303,([1]Arbejdstider!H$87-H303)*24,IF(H303&lt;I303,(I303-H303)*24)),""))))</f>
        <v/>
      </c>
      <c r="BR303" s="126"/>
      <c r="BS303" s="126"/>
      <c r="BT303" s="127"/>
      <c r="BU303" s="128">
        <f t="shared" si="77"/>
        <v>0</v>
      </c>
      <c r="BV303" s="129" t="str">
        <f t="shared" si="78"/>
        <v>Torsdag</v>
      </c>
      <c r="CF303" s="131"/>
      <c r="CG303" s="131"/>
      <c r="CP303" s="132"/>
    </row>
    <row r="304" spans="2:94" s="130" customFormat="1" x14ac:dyDescent="0.2">
      <c r="B304" s="106"/>
      <c r="C304" s="107">
        <f t="shared" si="81"/>
        <v>43735</v>
      </c>
      <c r="D304" s="107" t="str">
        <f t="shared" si="82"/>
        <v>Fredag</v>
      </c>
      <c r="E304" s="108"/>
      <c r="F304" s="109" t="str">
        <f>IF(OR(E304=""),"",VLOOKUP(E304,[1]Arbejdstider!$B$4:$AE$78,2,))</f>
        <v/>
      </c>
      <c r="G304" s="109" t="str">
        <f>IF(OR(E304=""),"",VLOOKUP(E304,[1]Arbejdstider!$B$4:$AE$78,3,))</f>
        <v/>
      </c>
      <c r="H304" s="109" t="str">
        <f>IF(OR(E304=""),"",VLOOKUP(E304,[1]Arbejdstider!$B$4:$AE$78,4,))</f>
        <v/>
      </c>
      <c r="I304" s="109" t="str">
        <f>IF(OR(E304=""),"",VLOOKUP(E304,[1]Arbejdstider!$B$4:$AE$78,5,))</f>
        <v/>
      </c>
      <c r="J304" s="110" t="str">
        <f>IF(OR(E304=""),"",VLOOKUP(E304,[1]Arbejdstider!$B$4:$AE$78,6,))</f>
        <v/>
      </c>
      <c r="K304" s="110" t="str">
        <f>IF(OR(E304=""),"",VLOOKUP(E304,[1]Arbejdstider!$B$4:$AE$78,7,))</f>
        <v/>
      </c>
      <c r="L304" s="111" t="str">
        <f>IF(OR(E304=""),"",VLOOKUP(E304,[1]Arbejdstider!$B$3:$AE$78,10,))</f>
        <v/>
      </c>
      <c r="M304" s="111" t="str">
        <f>IF(OR(E304=""),"",VLOOKUP(E304,[1]Arbejdstider!$B$4:$AE$78,11,))</f>
        <v/>
      </c>
      <c r="N304" s="109" t="str">
        <f>IF(OR(E304=""),"",VLOOKUP(E304,[1]Arbejdstider!$B$4:$AE$78,14,))</f>
        <v/>
      </c>
      <c r="O304" s="109" t="str">
        <f>IF(OR(E304=""),"",VLOOKUP(E304,[1]Arbejdstider!$B$4:$AE$78,15,))</f>
        <v/>
      </c>
      <c r="P304" s="109" t="str">
        <f>IF(OR(E304=""),"",VLOOKUP(E304,[1]Arbejdstider!$B$4:$AE$78,12,))</f>
        <v/>
      </c>
      <c r="Q304" s="109" t="str">
        <f>IF(OR(E304=""),"",VLOOKUP(E304,[1]Arbejdstider!$B$4:$AE$78,13,))</f>
        <v/>
      </c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 t="str">
        <f>IF(OR(E304=""),"",VLOOKUP(E304,[1]Arbejdstider!$B$4:$AE$78,16,))</f>
        <v/>
      </c>
      <c r="AC304" s="112" t="str">
        <f>IF(OR(E304=""),"",VLOOKUP(E304,[1]Arbejdstider!$B$4:$AE$78,17,))</f>
        <v/>
      </c>
      <c r="AD304" s="112" t="str">
        <f>IF(OR(E304=""),"",VLOOKUP(E304,[1]Arbejdstider!$B$4:$AE$78,18,))</f>
        <v/>
      </c>
      <c r="AE304" s="112" t="str">
        <f>IF(OR(E304=""),"",VLOOKUP(E304,[1]Arbejdstider!$B$4:$AE$78,19,))</f>
        <v/>
      </c>
      <c r="AF304" s="113" t="str">
        <f>IF(OR(E304=""),"",VLOOKUP(E304,[1]Arbejdstider!$B$4:$AE$78,20,))</f>
        <v/>
      </c>
      <c r="AG304" s="109" t="str">
        <f>IF(OR(E304=""),"",VLOOKUP(E304,[1]Arbejdstider!$B$4:$AE$78,21,))</f>
        <v/>
      </c>
      <c r="AH304" s="109" t="str">
        <f>IF(OR(E304=""),"",VLOOKUP(E304,[1]Arbejdstider!$B$4:$AE$78,22,))</f>
        <v/>
      </c>
      <c r="AI304" s="109" t="str">
        <f>IF(OR(E304=""),"",VLOOKUP(E304,[1]Arbejdstider!$B$4:$AE$78,23,))</f>
        <v/>
      </c>
      <c r="AJ304" s="114" t="str">
        <f>IF(OR(E304=""),"",VLOOKUP(E304,[1]Arbejdstider!$B$4:$AE$78,20,))</f>
        <v/>
      </c>
      <c r="AK304" s="110" t="str">
        <f>IF(OR(E304=""),"",VLOOKUP(E304,[1]Arbejdstider!$B$4:$AE$78,21,))</f>
        <v/>
      </c>
      <c r="AL304" s="115"/>
      <c r="AM304" s="115"/>
      <c r="AN304" s="115"/>
      <c r="AO304" s="115"/>
      <c r="AP304" s="115"/>
      <c r="AQ304" s="115"/>
      <c r="AR304" s="116"/>
      <c r="AS304" s="117"/>
      <c r="AT304" s="118" t="str">
        <f>IF(OR(E304=""),"",VLOOKUP(E304,[1]Arbejdstider!$B$4:$AE$78,24,))</f>
        <v/>
      </c>
      <c r="AU304" s="113" t="str">
        <f>IF(OR(E304=""),"",VLOOKUP(E304,[1]Arbejdstider!$B$4:$AE$78,22,))</f>
        <v/>
      </c>
      <c r="AV304" s="113" t="str">
        <f>IF(OR(E304=""),"",VLOOKUP(E304,[1]Arbejdstider!$B$4:$AE$78,23,))</f>
        <v/>
      </c>
      <c r="AW304" s="119">
        <f t="shared" si="84"/>
        <v>0</v>
      </c>
      <c r="AX304" s="120">
        <f>IF(OR($F304="",$G304=""),0,((IF($G304-MAX($F304,([1]Arbejdstider!$C$84/24))+($G304&lt;$F304)&lt;0,0,$G304-MAX($F304,([1]Arbejdstider!$C$84/24))+($G304&lt;$F304)))*24)-((IF(($G304-MAX($F304,([1]Arbejdstider!$D$84/24))+($G304&lt;$F304))&lt;0,0,($G304-MAX($F304,([1]Arbejdstider!$D$84/24))+($G304&lt;$F304)))))*24)</f>
        <v>0</v>
      </c>
      <c r="AY304" s="121">
        <f>IF(OR($F304="",$G304=""),0,((IF($G304-MAX($F304,([1]Arbejdstider!$C$85/24))+($G304&lt;$F304)&lt;0,0,$G304-MAX($F304,([1]Arbejdstider!$C$85/24))+($G304&lt;$F304)))*24)-((IF(($G304-MAX($F304,([1]Arbejdstider!$D$85/24))+($G304&lt;$F304))&lt;0,0,($G304-MAX($F304,([1]Arbejdstider!$D$85/24))+($G304&lt;$F304)))))*24)-IF(OR($AR304="",$AS304=""),0,((IF($AS304-MAX($AR304,([1]Arbejdstider!$C$85/24))+($AS304&lt;$AR304)&lt;0,0,$AS304-MAX($AR304,([1]Arbejdstider!$C$85/24))+($AS304&lt;$AR304)))*24)-((IF(($AS304-MAX($AR304,([1]Arbejdstider!$D$85/24))+($AS304&lt;$AR304))&lt;0,0,($AS304-MAX($AR304,([1]Arbejdstider!$D$85/24))+($AS304&lt;$AR304)))))*24)</f>
        <v>0</v>
      </c>
      <c r="AZ304" s="121" t="str">
        <f>IFERROR(CEILING(IF(E304="","",IF(OR($F304=0,$G304=0),0,($G304&lt;=$F304)*(1-([1]Arbejdstider!$C$86/24)+([1]Arbejdstider!$D$86/24))*24+(MIN(([1]Arbejdstider!$D$86/24),$G304)-MIN(([1]Arbejdstider!$D$86/24),$F304)+MAX(([1]Arbejdstider!$C$86/24),$G304)-MAX(([1]Arbejdstider!$C$86/24),$F304))*24)-IF(OR($AR304=0,$AS304=0),0,($AS304&lt;=$AR304)*(1-([1]Arbejdstider!$C$86/24)+([1]Arbejdstider!$D$86/24))*24+(MIN(([1]Arbejdstider!$D$86/24),$AS304)-MIN(([1]Arbejdstider!$D$86/24),$AR304)+MAX(([1]Arbejdstider!$C$86/24),$AS304)-MAX(([1]Arbejdstider!$C$86/24),$AR304))*24)+IF(OR($H304=0,$I304=0),0,($I304&lt;=$H304)*(1-([1]Arbejdstider!$C$86/24)+([1]Arbejdstider!$D$86/24))*24+(MIN(([1]Arbejdstider!$D$86/24),$I304)-MIN(([1]Arbejdstider!$D$86/24),$H304)+MAX(([1]Arbejdstider!$C$86/24),$G304)-MAX(([1]Arbejdstider!$C$86/24),$H304))*24)),0.5),"")</f>
        <v/>
      </c>
      <c r="BA304" s="122">
        <f t="shared" si="70"/>
        <v>0</v>
      </c>
      <c r="BB304" s="122">
        <f t="shared" si="71"/>
        <v>0</v>
      </c>
      <c r="BC304" s="122">
        <f t="shared" si="72"/>
        <v>0</v>
      </c>
      <c r="BD304" s="123"/>
      <c r="BE304" s="124"/>
      <c r="BF304" s="122">
        <f t="shared" si="69"/>
        <v>0</v>
      </c>
      <c r="BG304" s="121" t="str">
        <f t="shared" si="79"/>
        <v/>
      </c>
      <c r="BH304" s="121">
        <f t="shared" si="73"/>
        <v>0</v>
      </c>
      <c r="BI304" s="121">
        <f t="shared" si="74"/>
        <v>0</v>
      </c>
      <c r="BJ304" s="121">
        <f t="shared" si="75"/>
        <v>0</v>
      </c>
      <c r="BK304" s="121">
        <f t="shared" si="83"/>
        <v>0</v>
      </c>
      <c r="BL304" s="121">
        <f t="shared" si="80"/>
        <v>0</v>
      </c>
      <c r="BM304" s="121">
        <f t="shared" si="76"/>
        <v>0</v>
      </c>
      <c r="BN304" s="121"/>
      <c r="BO304" s="125"/>
      <c r="BP304" s="126">
        <f>IF(OR(F304=0,G304=0),0,IF(AND(WEEKDAY(C304,2)=5,G304&lt;F304,G304&gt;(6/24)),(G304-MAX(F304,(6/24))+(F304&gt;G304))*24-7,IF(WEEKDAY(C304,2)=6,(G304-MAX(F304,(6/24))+(F304&gt;G304))*24,IF(WEEKDAY(C304,2)=7,IF(F304&gt;G304,([1]Arbejdstider!H$87-F304)*24,IF(F304&lt;G304,(G304-F304)*24)),0))))</f>
        <v>0</v>
      </c>
      <c r="BQ304" s="126" t="str">
        <f>IF(OR(H304=0,I304=0),0,IF(AND(WEEKDAY(C304,2)=5,I304&lt;H304,I304&gt;(6/24)),(I304-MAX(H304,(6/24))+(H304&gt;I304))*24-7,IF(WEEKDAY(C304,2)=6,(I304-MAX(H304,(6/24))+(H304&gt;I304))*24,IF(WEEKDAY(C304,2)=7,IF(H304&gt;I304,([1]Arbejdstider!H$87-H304)*24,IF(H304&lt;I304,(I304-H304)*24)),""))))</f>
        <v/>
      </c>
      <c r="BR304" s="126"/>
      <c r="BS304" s="126"/>
      <c r="BT304" s="127"/>
      <c r="BU304" s="128">
        <f t="shared" si="77"/>
        <v>0</v>
      </c>
      <c r="BV304" s="129" t="str">
        <f t="shared" si="78"/>
        <v>Fredag</v>
      </c>
      <c r="CF304" s="131"/>
      <c r="CG304" s="131"/>
      <c r="CP304" s="132"/>
    </row>
    <row r="305" spans="2:94" s="130" customFormat="1" x14ac:dyDescent="0.2">
      <c r="B305" s="106"/>
      <c r="C305" s="107">
        <f t="shared" si="81"/>
        <v>43736</v>
      </c>
      <c r="D305" s="107" t="str">
        <f t="shared" si="82"/>
        <v>Lørdag</v>
      </c>
      <c r="E305" s="108"/>
      <c r="F305" s="109" t="str">
        <f>IF(OR(E305=""),"",VLOOKUP(E305,[1]Arbejdstider!$B$4:$AE$78,2,))</f>
        <v/>
      </c>
      <c r="G305" s="109" t="str">
        <f>IF(OR(E305=""),"",VLOOKUP(E305,[1]Arbejdstider!$B$4:$AE$78,3,))</f>
        <v/>
      </c>
      <c r="H305" s="109" t="str">
        <f>IF(OR(E305=""),"",VLOOKUP(E305,[1]Arbejdstider!$B$4:$AE$78,4,))</f>
        <v/>
      </c>
      <c r="I305" s="109" t="str">
        <f>IF(OR(E305=""),"",VLOOKUP(E305,[1]Arbejdstider!$B$4:$AE$78,5,))</f>
        <v/>
      </c>
      <c r="J305" s="110" t="str">
        <f>IF(OR(E305=""),"",VLOOKUP(E305,[1]Arbejdstider!$B$4:$AE$78,6,))</f>
        <v/>
      </c>
      <c r="K305" s="110" t="str">
        <f>IF(OR(E305=""),"",VLOOKUP(E305,[1]Arbejdstider!$B$4:$AE$78,7,))</f>
        <v/>
      </c>
      <c r="L305" s="111" t="str">
        <f>IF(OR(E305=""),"",VLOOKUP(E305,[1]Arbejdstider!$B$3:$AE$78,10,))</f>
        <v/>
      </c>
      <c r="M305" s="111" t="str">
        <f>IF(OR(E305=""),"",VLOOKUP(E305,[1]Arbejdstider!$B$4:$AE$78,11,))</f>
        <v/>
      </c>
      <c r="N305" s="109" t="str">
        <f>IF(OR(E305=""),"",VLOOKUP(E305,[1]Arbejdstider!$B$4:$AE$78,14,))</f>
        <v/>
      </c>
      <c r="O305" s="109" t="str">
        <f>IF(OR(E305=""),"",VLOOKUP(E305,[1]Arbejdstider!$B$4:$AE$78,15,))</f>
        <v/>
      </c>
      <c r="P305" s="109" t="str">
        <f>IF(OR(E305=""),"",VLOOKUP(E305,[1]Arbejdstider!$B$4:$AE$78,12,))</f>
        <v/>
      </c>
      <c r="Q305" s="109" t="str">
        <f>IF(OR(E305=""),"",VLOOKUP(E305,[1]Arbejdstider!$B$4:$AE$78,13,))</f>
        <v/>
      </c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 t="str">
        <f>IF(OR(E305=""),"",VLOOKUP(E305,[1]Arbejdstider!$B$4:$AE$78,16,))</f>
        <v/>
      </c>
      <c r="AC305" s="112" t="str">
        <f>IF(OR(E305=""),"",VLOOKUP(E305,[1]Arbejdstider!$B$4:$AE$78,17,))</f>
        <v/>
      </c>
      <c r="AD305" s="112" t="str">
        <f>IF(OR(E305=""),"",VLOOKUP(E305,[1]Arbejdstider!$B$4:$AE$78,18,))</f>
        <v/>
      </c>
      <c r="AE305" s="112" t="str">
        <f>IF(OR(E305=""),"",VLOOKUP(E305,[1]Arbejdstider!$B$4:$AE$78,19,))</f>
        <v/>
      </c>
      <c r="AF305" s="113" t="str">
        <f>IF(OR(E305=""),"",VLOOKUP(E305,[1]Arbejdstider!$B$4:$AE$78,20,))</f>
        <v/>
      </c>
      <c r="AG305" s="109" t="str">
        <f>IF(OR(E305=""),"",VLOOKUP(E305,[1]Arbejdstider!$B$4:$AE$78,21,))</f>
        <v/>
      </c>
      <c r="AH305" s="109" t="str">
        <f>IF(OR(E305=""),"",VLOOKUP(E305,[1]Arbejdstider!$B$4:$AE$78,22,))</f>
        <v/>
      </c>
      <c r="AI305" s="109" t="str">
        <f>IF(OR(E305=""),"",VLOOKUP(E305,[1]Arbejdstider!$B$4:$AE$78,23,))</f>
        <v/>
      </c>
      <c r="AJ305" s="114" t="str">
        <f>IF(OR(E305=""),"",VLOOKUP(E305,[1]Arbejdstider!$B$4:$AE$78,20,))</f>
        <v/>
      </c>
      <c r="AK305" s="110" t="str">
        <f>IF(OR(E305=""),"",VLOOKUP(E305,[1]Arbejdstider!$B$4:$AE$78,21,))</f>
        <v/>
      </c>
      <c r="AL305" s="115"/>
      <c r="AM305" s="115"/>
      <c r="AN305" s="115"/>
      <c r="AO305" s="115"/>
      <c r="AP305" s="115"/>
      <c r="AQ305" s="115"/>
      <c r="AR305" s="116"/>
      <c r="AS305" s="117"/>
      <c r="AT305" s="118" t="str">
        <f>IF(OR(E305=""),"",VLOOKUP(E305,[1]Arbejdstider!$B$4:$AE$78,24,))</f>
        <v/>
      </c>
      <c r="AU305" s="113" t="str">
        <f>IF(OR(E305=""),"",VLOOKUP(E305,[1]Arbejdstider!$B$4:$AE$78,22,))</f>
        <v/>
      </c>
      <c r="AV305" s="113" t="str">
        <f>IF(OR(E305=""),"",VLOOKUP(E305,[1]Arbejdstider!$B$4:$AE$78,23,))</f>
        <v/>
      </c>
      <c r="AW305" s="119">
        <f t="shared" si="84"/>
        <v>0</v>
      </c>
      <c r="AX305" s="120">
        <f>IF(OR($F305="",$G305=""),0,((IF($G305-MAX($F305,([1]Arbejdstider!$C$84/24))+($G305&lt;$F305)&lt;0,0,$G305-MAX($F305,([1]Arbejdstider!$C$84/24))+($G305&lt;$F305)))*24)-((IF(($G305-MAX($F305,([1]Arbejdstider!$D$84/24))+($G305&lt;$F305))&lt;0,0,($G305-MAX($F305,([1]Arbejdstider!$D$84/24))+($G305&lt;$F305)))))*24)</f>
        <v>0</v>
      </c>
      <c r="AY305" s="121">
        <f>IF(OR($F305="",$G305=""),0,((IF($G305-MAX($F305,([1]Arbejdstider!$C$85/24))+($G305&lt;$F305)&lt;0,0,$G305-MAX($F305,([1]Arbejdstider!$C$85/24))+($G305&lt;$F305)))*24)-((IF(($G305-MAX($F305,([1]Arbejdstider!$D$85/24))+($G305&lt;$F305))&lt;0,0,($G305-MAX($F305,([1]Arbejdstider!$D$85/24))+($G305&lt;$F305)))))*24)-IF(OR($AR305="",$AS305=""),0,((IF($AS305-MAX($AR305,([1]Arbejdstider!$C$85/24))+($AS305&lt;$AR305)&lt;0,0,$AS305-MAX($AR305,([1]Arbejdstider!$C$85/24))+($AS305&lt;$AR305)))*24)-((IF(($AS305-MAX($AR305,([1]Arbejdstider!$D$85/24))+($AS305&lt;$AR305))&lt;0,0,($AS305-MAX($AR305,([1]Arbejdstider!$D$85/24))+($AS305&lt;$AR305)))))*24)</f>
        <v>0</v>
      </c>
      <c r="AZ305" s="121" t="str">
        <f>IFERROR(CEILING(IF(E305="","",IF(OR($F305=0,$G305=0),0,($G305&lt;=$F305)*(1-([1]Arbejdstider!$C$86/24)+([1]Arbejdstider!$D$86/24))*24+(MIN(([1]Arbejdstider!$D$86/24),$G305)-MIN(([1]Arbejdstider!$D$86/24),$F305)+MAX(([1]Arbejdstider!$C$86/24),$G305)-MAX(([1]Arbejdstider!$C$86/24),$F305))*24)-IF(OR($AR305=0,$AS305=0),0,($AS305&lt;=$AR305)*(1-([1]Arbejdstider!$C$86/24)+([1]Arbejdstider!$D$86/24))*24+(MIN(([1]Arbejdstider!$D$86/24),$AS305)-MIN(([1]Arbejdstider!$D$86/24),$AR305)+MAX(([1]Arbejdstider!$C$86/24),$AS305)-MAX(([1]Arbejdstider!$C$86/24),$AR305))*24)+IF(OR($H305=0,$I305=0),0,($I305&lt;=$H305)*(1-([1]Arbejdstider!$C$86/24)+([1]Arbejdstider!$D$86/24))*24+(MIN(([1]Arbejdstider!$D$86/24),$I305)-MIN(([1]Arbejdstider!$D$86/24),$H305)+MAX(([1]Arbejdstider!$C$86/24),$G305)-MAX(([1]Arbejdstider!$C$86/24),$H305))*24)),0.5),"")</f>
        <v/>
      </c>
      <c r="BA305" s="122">
        <f t="shared" si="70"/>
        <v>0</v>
      </c>
      <c r="BB305" s="122">
        <f t="shared" si="71"/>
        <v>0</v>
      </c>
      <c r="BC305" s="122">
        <f t="shared" si="72"/>
        <v>0</v>
      </c>
      <c r="BD305" s="123"/>
      <c r="BE305" s="124"/>
      <c r="BF305" s="122">
        <f t="shared" si="69"/>
        <v>0</v>
      </c>
      <c r="BG305" s="121" t="str">
        <f t="shared" si="79"/>
        <v/>
      </c>
      <c r="BH305" s="121">
        <f t="shared" si="73"/>
        <v>0</v>
      </c>
      <c r="BI305" s="121">
        <f t="shared" si="74"/>
        <v>0</v>
      </c>
      <c r="BJ305" s="121">
        <f t="shared" si="75"/>
        <v>0</v>
      </c>
      <c r="BK305" s="121">
        <f t="shared" si="83"/>
        <v>0</v>
      </c>
      <c r="BL305" s="121">
        <f t="shared" si="80"/>
        <v>0</v>
      </c>
      <c r="BM305" s="121">
        <f t="shared" si="76"/>
        <v>0</v>
      </c>
      <c r="BN305" s="121"/>
      <c r="BO305" s="125"/>
      <c r="BP305" s="126" t="e">
        <f>IF(OR(F305=0,G305=0),0,IF(AND(WEEKDAY(C305,2)=5,G305&lt;F305,G305&gt;(6/24)),(G305-MAX(F305,(6/24))+(F305&gt;G305))*24-7,IF(WEEKDAY(C305,2)=6,(G305-MAX(F305,(6/24))+(F305&gt;G305))*24,IF(WEEKDAY(C305,2)=7,IF(F305&gt;G305,([1]Arbejdstider!H$87-F305)*24,IF(F305&lt;G305,(G305-F305)*24)),0))))</f>
        <v>#VALUE!</v>
      </c>
      <c r="BQ305" s="126" t="e">
        <f>IF(OR(H305=0,I305=0),0,IF(AND(WEEKDAY(C305,2)=5,I305&lt;H305,I305&gt;(6/24)),(I305-MAX(H305,(6/24))+(H305&gt;I305))*24-7,IF(WEEKDAY(C305,2)=6,(I305-MAX(H305,(6/24))+(H305&gt;I305))*24,IF(WEEKDAY(C305,2)=7,IF(H305&gt;I305,([1]Arbejdstider!H$87-H305)*24,IF(H305&lt;I305,(I305-H305)*24)),""))))</f>
        <v>#VALUE!</v>
      </c>
      <c r="BR305" s="126"/>
      <c r="BS305" s="126"/>
      <c r="BT305" s="127"/>
      <c r="BU305" s="128">
        <f t="shared" si="77"/>
        <v>0</v>
      </c>
      <c r="BV305" s="129" t="str">
        <f t="shared" si="78"/>
        <v>Lørdag</v>
      </c>
      <c r="CF305" s="131"/>
      <c r="CG305" s="131"/>
      <c r="CP305" s="132"/>
    </row>
    <row r="306" spans="2:94" s="130" customFormat="1" x14ac:dyDescent="0.2">
      <c r="B306" s="106"/>
      <c r="C306" s="107">
        <f t="shared" si="81"/>
        <v>43737</v>
      </c>
      <c r="D306" s="107" t="str">
        <f t="shared" si="82"/>
        <v>Søndag</v>
      </c>
      <c r="E306" s="108"/>
      <c r="F306" s="109" t="str">
        <f>IF(OR(E306=""),"",VLOOKUP(E306,[1]Arbejdstider!$B$4:$AE$78,2,))</f>
        <v/>
      </c>
      <c r="G306" s="109" t="str">
        <f>IF(OR(E306=""),"",VLOOKUP(E306,[1]Arbejdstider!$B$4:$AE$78,3,))</f>
        <v/>
      </c>
      <c r="H306" s="109" t="str">
        <f>IF(OR(E306=""),"",VLOOKUP(E306,[1]Arbejdstider!$B$4:$AE$78,4,))</f>
        <v/>
      </c>
      <c r="I306" s="109" t="str">
        <f>IF(OR(E306=""),"",VLOOKUP(E306,[1]Arbejdstider!$B$4:$AE$78,5,))</f>
        <v/>
      </c>
      <c r="J306" s="110" t="str">
        <f>IF(OR(E306=""),"",VLOOKUP(E306,[1]Arbejdstider!$B$4:$AE$78,6,))</f>
        <v/>
      </c>
      <c r="K306" s="110" t="str">
        <f>IF(OR(E306=""),"",VLOOKUP(E306,[1]Arbejdstider!$B$4:$AE$78,7,))</f>
        <v/>
      </c>
      <c r="L306" s="111" t="str">
        <f>IF(OR(E306=""),"",VLOOKUP(E306,[1]Arbejdstider!$B$3:$AE$78,10,))</f>
        <v/>
      </c>
      <c r="M306" s="111" t="str">
        <f>IF(OR(E306=""),"",VLOOKUP(E306,[1]Arbejdstider!$B$4:$AE$78,11,))</f>
        <v/>
      </c>
      <c r="N306" s="109" t="str">
        <f>IF(OR(E306=""),"",VLOOKUP(E306,[1]Arbejdstider!$B$4:$AE$78,14,))</f>
        <v/>
      </c>
      <c r="O306" s="109" t="str">
        <f>IF(OR(E306=""),"",VLOOKUP(E306,[1]Arbejdstider!$B$4:$AE$78,15,))</f>
        <v/>
      </c>
      <c r="P306" s="109" t="str">
        <f>IF(OR(E306=""),"",VLOOKUP(E306,[1]Arbejdstider!$B$4:$AE$78,12,))</f>
        <v/>
      </c>
      <c r="Q306" s="109" t="str">
        <f>IF(OR(E306=""),"",VLOOKUP(E306,[1]Arbejdstider!$B$4:$AE$78,13,))</f>
        <v/>
      </c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 t="str">
        <f>IF(OR(E306=""),"",VLOOKUP(E306,[1]Arbejdstider!$B$4:$AE$78,16,))</f>
        <v/>
      </c>
      <c r="AC306" s="112" t="str">
        <f>IF(OR(E306=""),"",VLOOKUP(E306,[1]Arbejdstider!$B$4:$AE$78,17,))</f>
        <v/>
      </c>
      <c r="AD306" s="112" t="str">
        <f>IF(OR(E306=""),"",VLOOKUP(E306,[1]Arbejdstider!$B$4:$AE$78,18,))</f>
        <v/>
      </c>
      <c r="AE306" s="112" t="str">
        <f>IF(OR(E306=""),"",VLOOKUP(E306,[1]Arbejdstider!$B$4:$AE$78,19,))</f>
        <v/>
      </c>
      <c r="AF306" s="113" t="str">
        <f>IF(OR(E306=""),"",VLOOKUP(E306,[1]Arbejdstider!$B$4:$AE$78,20,))</f>
        <v/>
      </c>
      <c r="AG306" s="109" t="str">
        <f>IF(OR(E306=""),"",VLOOKUP(E306,[1]Arbejdstider!$B$4:$AE$78,21,))</f>
        <v/>
      </c>
      <c r="AH306" s="109" t="str">
        <f>IF(OR(E306=""),"",VLOOKUP(E306,[1]Arbejdstider!$B$4:$AE$78,22,))</f>
        <v/>
      </c>
      <c r="AI306" s="109" t="str">
        <f>IF(OR(E306=""),"",VLOOKUP(E306,[1]Arbejdstider!$B$4:$AE$78,23,))</f>
        <v/>
      </c>
      <c r="AJ306" s="114" t="str">
        <f>IF(OR(E306=""),"",VLOOKUP(E306,[1]Arbejdstider!$B$4:$AE$78,20,))</f>
        <v/>
      </c>
      <c r="AK306" s="110" t="str">
        <f>IF(OR(E306=""),"",VLOOKUP(E306,[1]Arbejdstider!$B$4:$AE$78,21,))</f>
        <v/>
      </c>
      <c r="AL306" s="115"/>
      <c r="AM306" s="115"/>
      <c r="AN306" s="115"/>
      <c r="AO306" s="115"/>
      <c r="AP306" s="115"/>
      <c r="AQ306" s="115"/>
      <c r="AR306" s="116"/>
      <c r="AS306" s="117"/>
      <c r="AT306" s="118" t="str">
        <f>IF(OR(E306=""),"",VLOOKUP(E306,[1]Arbejdstider!$B$4:$AE$78,24,))</f>
        <v/>
      </c>
      <c r="AU306" s="113" t="str">
        <f>IF(OR(E306=""),"",VLOOKUP(E306,[1]Arbejdstider!$B$4:$AE$78,22,))</f>
        <v/>
      </c>
      <c r="AV306" s="113" t="str">
        <f>IF(OR(E306=""),"",VLOOKUP(E306,[1]Arbejdstider!$B$4:$AE$78,23,))</f>
        <v/>
      </c>
      <c r="AW306" s="119">
        <f t="shared" si="84"/>
        <v>0</v>
      </c>
      <c r="AX306" s="120">
        <f>IF(OR($F306="",$G306=""),0,((IF($G306-MAX($F306,([1]Arbejdstider!$C$84/24))+($G306&lt;$F306)&lt;0,0,$G306-MAX($F306,([1]Arbejdstider!$C$84/24))+($G306&lt;$F306)))*24)-((IF(($G306-MAX($F306,([1]Arbejdstider!$D$84/24))+($G306&lt;$F306))&lt;0,0,($G306-MAX($F306,([1]Arbejdstider!$D$84/24))+($G306&lt;$F306)))))*24)</f>
        <v>0</v>
      </c>
      <c r="AY306" s="121">
        <f>IF(OR($F306="",$G306=""),0,((IF($G306-MAX($F306,([1]Arbejdstider!$C$85/24))+($G306&lt;$F306)&lt;0,0,$G306-MAX($F306,([1]Arbejdstider!$C$85/24))+($G306&lt;$F306)))*24)-((IF(($G306-MAX($F306,([1]Arbejdstider!$D$85/24))+($G306&lt;$F306))&lt;0,0,($G306-MAX($F306,([1]Arbejdstider!$D$85/24))+($G306&lt;$F306)))))*24)-IF(OR($AR306="",$AS306=""),0,((IF($AS306-MAX($AR306,([1]Arbejdstider!$C$85/24))+($AS306&lt;$AR306)&lt;0,0,$AS306-MAX($AR306,([1]Arbejdstider!$C$85/24))+($AS306&lt;$AR306)))*24)-((IF(($AS306-MAX($AR306,([1]Arbejdstider!$D$85/24))+($AS306&lt;$AR306))&lt;0,0,($AS306-MAX($AR306,([1]Arbejdstider!$D$85/24))+($AS306&lt;$AR306)))))*24)</f>
        <v>0</v>
      </c>
      <c r="AZ306" s="121" t="str">
        <f>IFERROR(CEILING(IF(E306="","",IF(OR($F306=0,$G306=0),0,($G306&lt;=$F306)*(1-([1]Arbejdstider!$C$86/24)+([1]Arbejdstider!$D$86/24))*24+(MIN(([1]Arbejdstider!$D$86/24),$G306)-MIN(([1]Arbejdstider!$D$86/24),$F306)+MAX(([1]Arbejdstider!$C$86/24),$G306)-MAX(([1]Arbejdstider!$C$86/24),$F306))*24)-IF(OR($AR306=0,$AS306=0),0,($AS306&lt;=$AR306)*(1-([1]Arbejdstider!$C$86/24)+([1]Arbejdstider!$D$86/24))*24+(MIN(([1]Arbejdstider!$D$86/24),$AS306)-MIN(([1]Arbejdstider!$D$86/24),$AR306)+MAX(([1]Arbejdstider!$C$86/24),$AS306)-MAX(([1]Arbejdstider!$C$86/24),$AR306))*24)+IF(OR($H306=0,$I306=0),0,($I306&lt;=$H306)*(1-([1]Arbejdstider!$C$86/24)+([1]Arbejdstider!$D$86/24))*24+(MIN(([1]Arbejdstider!$D$86/24),$I306)-MIN(([1]Arbejdstider!$D$86/24),$H306)+MAX(([1]Arbejdstider!$C$86/24),$G306)-MAX(([1]Arbejdstider!$C$86/24),$H306))*24)),0.5),"")</f>
        <v/>
      </c>
      <c r="BA306" s="122">
        <f t="shared" si="70"/>
        <v>0</v>
      </c>
      <c r="BB306" s="122">
        <f t="shared" si="71"/>
        <v>0</v>
      </c>
      <c r="BC306" s="122">
        <f t="shared" si="72"/>
        <v>0</v>
      </c>
      <c r="BD306" s="123"/>
      <c r="BE306" s="124"/>
      <c r="BF306" s="122">
        <f t="shared" si="69"/>
        <v>0</v>
      </c>
      <c r="BG306" s="121">
        <f t="shared" si="79"/>
        <v>0</v>
      </c>
      <c r="BH306" s="121">
        <f t="shared" si="73"/>
        <v>0</v>
      </c>
      <c r="BI306" s="121">
        <f t="shared" si="74"/>
        <v>0</v>
      </c>
      <c r="BJ306" s="121">
        <f t="shared" si="75"/>
        <v>0</v>
      </c>
      <c r="BK306" s="121">
        <f t="shared" si="83"/>
        <v>0</v>
      </c>
      <c r="BL306" s="121">
        <f t="shared" si="80"/>
        <v>0</v>
      </c>
      <c r="BM306" s="121">
        <f t="shared" si="76"/>
        <v>0</v>
      </c>
      <c r="BN306" s="121"/>
      <c r="BO306" s="125"/>
      <c r="BP306" s="126" t="b">
        <f>IF(OR(F306=0,G306=0),0,IF(AND(WEEKDAY(C306,2)=5,G306&lt;F306,G306&gt;(6/24)),(G306-MAX(F306,(6/24))+(F306&gt;G306))*24-7,IF(WEEKDAY(C306,2)=6,(G306-MAX(F306,(6/24))+(F306&gt;G306))*24,IF(WEEKDAY(C306,2)=7,IF(F306&gt;G306,([1]Arbejdstider!H$87-F306)*24,IF(F306&lt;G306,(G306-F306)*24)),0))))</f>
        <v>0</v>
      </c>
      <c r="BQ306" s="126" t="b">
        <f>IF(OR(H306=0,I306=0),0,IF(AND(WEEKDAY(C306,2)=5,I306&lt;H306,I306&gt;(6/24)),(I306-MAX(H306,(6/24))+(H306&gt;I306))*24-7,IF(WEEKDAY(C306,2)=6,(I306-MAX(H306,(6/24))+(H306&gt;I306))*24,IF(WEEKDAY(C306,2)=7,IF(H306&gt;I306,([1]Arbejdstider!H$87-H306)*24,IF(H306&lt;I306,(I306-H306)*24)),""))))</f>
        <v>0</v>
      </c>
      <c r="BR306" s="126"/>
      <c r="BS306" s="126"/>
      <c r="BT306" s="127"/>
      <c r="BU306" s="128">
        <f t="shared" si="77"/>
        <v>0</v>
      </c>
      <c r="BV306" s="129" t="str">
        <f t="shared" si="78"/>
        <v>Søndag</v>
      </c>
      <c r="CF306" s="131"/>
      <c r="CG306" s="131"/>
      <c r="CP306" s="132"/>
    </row>
    <row r="307" spans="2:94" s="130" customFormat="1" x14ac:dyDescent="0.2">
      <c r="B307" s="106"/>
      <c r="C307" s="107">
        <f t="shared" si="81"/>
        <v>43738</v>
      </c>
      <c r="D307" s="107" t="str">
        <f t="shared" si="82"/>
        <v>Mandag</v>
      </c>
      <c r="E307" s="108"/>
      <c r="F307" s="109" t="str">
        <f>IF(OR(E307=""),"",VLOOKUP(E307,[1]Arbejdstider!$B$4:$AE$78,2,))</f>
        <v/>
      </c>
      <c r="G307" s="109" t="str">
        <f>IF(OR(E307=""),"",VLOOKUP(E307,[1]Arbejdstider!$B$4:$AE$78,3,))</f>
        <v/>
      </c>
      <c r="H307" s="109" t="str">
        <f>IF(OR(E307=""),"",VLOOKUP(E307,[1]Arbejdstider!$B$4:$AE$78,4,))</f>
        <v/>
      </c>
      <c r="I307" s="109" t="str">
        <f>IF(OR(E307=""),"",VLOOKUP(E307,[1]Arbejdstider!$B$4:$AE$78,5,))</f>
        <v/>
      </c>
      <c r="J307" s="110" t="str">
        <f>IF(OR(E307=""),"",VLOOKUP(E307,[1]Arbejdstider!$B$4:$AE$78,6,))</f>
        <v/>
      </c>
      <c r="K307" s="110" t="str">
        <f>IF(OR(E307=""),"",VLOOKUP(E307,[1]Arbejdstider!$B$4:$AE$78,7,))</f>
        <v/>
      </c>
      <c r="L307" s="111" t="str">
        <f>IF(OR(E307=""),"",VLOOKUP(E307,[1]Arbejdstider!$B$3:$AE$78,10,))</f>
        <v/>
      </c>
      <c r="M307" s="111" t="str">
        <f>IF(OR(E307=""),"",VLOOKUP(E307,[1]Arbejdstider!$B$4:$AE$78,11,))</f>
        <v/>
      </c>
      <c r="N307" s="109" t="str">
        <f>IF(OR(E307=""),"",VLOOKUP(E307,[1]Arbejdstider!$B$4:$AE$78,14,))</f>
        <v/>
      </c>
      <c r="O307" s="109" t="str">
        <f>IF(OR(E307=""),"",VLOOKUP(E307,[1]Arbejdstider!$B$4:$AE$78,15,))</f>
        <v/>
      </c>
      <c r="P307" s="109" t="str">
        <f>IF(OR(E307=""),"",VLOOKUP(E307,[1]Arbejdstider!$B$4:$AE$78,12,))</f>
        <v/>
      </c>
      <c r="Q307" s="109" t="str">
        <f>IF(OR(E307=""),"",VLOOKUP(E307,[1]Arbejdstider!$B$4:$AE$78,13,))</f>
        <v/>
      </c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 t="str">
        <f>IF(OR(E307=""),"",VLOOKUP(E307,[1]Arbejdstider!$B$4:$AE$78,16,))</f>
        <v/>
      </c>
      <c r="AC307" s="112" t="str">
        <f>IF(OR(E307=""),"",VLOOKUP(E307,[1]Arbejdstider!$B$4:$AE$78,17,))</f>
        <v/>
      </c>
      <c r="AD307" s="112" t="str">
        <f>IF(OR(E307=""),"",VLOOKUP(E307,[1]Arbejdstider!$B$4:$AE$78,18,))</f>
        <v/>
      </c>
      <c r="AE307" s="112" t="str">
        <f>IF(OR(E307=""),"",VLOOKUP(E307,[1]Arbejdstider!$B$4:$AE$78,19,))</f>
        <v/>
      </c>
      <c r="AF307" s="113" t="str">
        <f>IF(OR(E307=""),"",VLOOKUP(E307,[1]Arbejdstider!$B$4:$AE$78,20,))</f>
        <v/>
      </c>
      <c r="AG307" s="109" t="str">
        <f>IF(OR(E307=""),"",VLOOKUP(E307,[1]Arbejdstider!$B$4:$AE$78,21,))</f>
        <v/>
      </c>
      <c r="AH307" s="109" t="str">
        <f>IF(OR(E307=""),"",VLOOKUP(E307,[1]Arbejdstider!$B$4:$AE$78,22,))</f>
        <v/>
      </c>
      <c r="AI307" s="109" t="str">
        <f>IF(OR(E307=""),"",VLOOKUP(E307,[1]Arbejdstider!$B$4:$AE$78,23,))</f>
        <v/>
      </c>
      <c r="AJ307" s="114" t="str">
        <f>IF(OR(E307=""),"",VLOOKUP(E307,[1]Arbejdstider!$B$4:$AE$78,20,))</f>
        <v/>
      </c>
      <c r="AK307" s="110" t="str">
        <f>IF(OR(E307=""),"",VLOOKUP(E307,[1]Arbejdstider!$B$4:$AE$78,21,))</f>
        <v/>
      </c>
      <c r="AL307" s="115"/>
      <c r="AM307" s="115"/>
      <c r="AN307" s="115"/>
      <c r="AO307" s="115"/>
      <c r="AP307" s="115"/>
      <c r="AQ307" s="115"/>
      <c r="AR307" s="116"/>
      <c r="AS307" s="117"/>
      <c r="AT307" s="118" t="str">
        <f>IF(OR(E307=""),"",VLOOKUP(E307,[1]Arbejdstider!$B$4:$AE$78,24,))</f>
        <v/>
      </c>
      <c r="AU307" s="113" t="str">
        <f>IF(OR(E307=""),"",VLOOKUP(E307,[1]Arbejdstider!$B$4:$AE$78,22,))</f>
        <v/>
      </c>
      <c r="AV307" s="113" t="str">
        <f>IF(OR(E307=""),"",VLOOKUP(E307,[1]Arbejdstider!$B$4:$AE$78,23,))</f>
        <v/>
      </c>
      <c r="AW307" s="119">
        <f t="shared" si="84"/>
        <v>0</v>
      </c>
      <c r="AX307" s="120">
        <f>IF(OR($F307="",$G307=""),0,((IF($G307-MAX($F307,([1]Arbejdstider!$C$84/24))+($G307&lt;$F307)&lt;0,0,$G307-MAX($F307,([1]Arbejdstider!$C$84/24))+($G307&lt;$F307)))*24)-((IF(($G307-MAX($F307,([1]Arbejdstider!$D$84/24))+($G307&lt;$F307))&lt;0,0,($G307-MAX($F307,([1]Arbejdstider!$D$84/24))+($G307&lt;$F307)))))*24)</f>
        <v>0</v>
      </c>
      <c r="AY307" s="121">
        <f>IF(OR($F307="",$G307=""),0,((IF($G307-MAX($F307,([1]Arbejdstider!$C$85/24))+($G307&lt;$F307)&lt;0,0,$G307-MAX($F307,([1]Arbejdstider!$C$85/24))+($G307&lt;$F307)))*24)-((IF(($G307-MAX($F307,([1]Arbejdstider!$D$85/24))+($G307&lt;$F307))&lt;0,0,($G307-MAX($F307,([1]Arbejdstider!$D$85/24))+($G307&lt;$F307)))))*24)-IF(OR($AR307="",$AS307=""),0,((IF($AS307-MAX($AR307,([1]Arbejdstider!$C$85/24))+($AS307&lt;$AR307)&lt;0,0,$AS307-MAX($AR307,([1]Arbejdstider!$C$85/24))+($AS307&lt;$AR307)))*24)-((IF(($AS307-MAX($AR307,([1]Arbejdstider!$D$85/24))+($AS307&lt;$AR307))&lt;0,0,($AS307-MAX($AR307,([1]Arbejdstider!$D$85/24))+($AS307&lt;$AR307)))))*24)</f>
        <v>0</v>
      </c>
      <c r="AZ307" s="121" t="str">
        <f>IFERROR(CEILING(IF(E307="","",IF(OR($F307=0,$G307=0),0,($G307&lt;=$F307)*(1-([1]Arbejdstider!$C$86/24)+([1]Arbejdstider!$D$86/24))*24+(MIN(([1]Arbejdstider!$D$86/24),$G307)-MIN(([1]Arbejdstider!$D$86/24),$F307)+MAX(([1]Arbejdstider!$C$86/24),$G307)-MAX(([1]Arbejdstider!$C$86/24),$F307))*24)-IF(OR($AR307=0,$AS307=0),0,($AS307&lt;=$AR307)*(1-([1]Arbejdstider!$C$86/24)+([1]Arbejdstider!$D$86/24))*24+(MIN(([1]Arbejdstider!$D$86/24),$AS307)-MIN(([1]Arbejdstider!$D$86/24),$AR307)+MAX(([1]Arbejdstider!$C$86/24),$AS307)-MAX(([1]Arbejdstider!$C$86/24),$AR307))*24)+IF(OR($H307=0,$I307=0),0,($I307&lt;=$H307)*(1-([1]Arbejdstider!$C$86/24)+([1]Arbejdstider!$D$86/24))*24+(MIN(([1]Arbejdstider!$D$86/24),$I307)-MIN(([1]Arbejdstider!$D$86/24),$H307)+MAX(([1]Arbejdstider!$C$86/24),$G307)-MAX(([1]Arbejdstider!$C$86/24),$H307))*24)),0.5),"")</f>
        <v/>
      </c>
      <c r="BA307" s="122">
        <f t="shared" si="70"/>
        <v>0</v>
      </c>
      <c r="BB307" s="122">
        <f t="shared" si="71"/>
        <v>0</v>
      </c>
      <c r="BC307" s="122">
        <f t="shared" si="72"/>
        <v>0</v>
      </c>
      <c r="BD307" s="123"/>
      <c r="BE307" s="124"/>
      <c r="BF307" s="122">
        <f t="shared" si="69"/>
        <v>0</v>
      </c>
      <c r="BG307" s="121" t="str">
        <f>IFERROR(CEILING(BP307+BQ307,0.5),"")</f>
        <v/>
      </c>
      <c r="BH307" s="121">
        <f t="shared" si="73"/>
        <v>0</v>
      </c>
      <c r="BI307" s="121">
        <f t="shared" si="74"/>
        <v>0</v>
      </c>
      <c r="BJ307" s="121">
        <f t="shared" si="75"/>
        <v>0</v>
      </c>
      <c r="BK307" s="121">
        <f t="shared" si="83"/>
        <v>0</v>
      </c>
      <c r="BL307" s="121">
        <f t="shared" si="80"/>
        <v>0</v>
      </c>
      <c r="BM307" s="121">
        <f t="shared" si="76"/>
        <v>0</v>
      </c>
      <c r="BN307" s="121"/>
      <c r="BO307" s="125">
        <f>SUM(AW301:AW307)</f>
        <v>0</v>
      </c>
      <c r="BP307" s="126">
        <f>IF(OR(F307=0,G307=0),0,IF(AND(WEEKDAY(C307,2)=5,G307&lt;F307,G307&gt;(6/24)),(G307-MAX(F307,(6/24))+(F307&gt;G307))*24-7,IF(WEEKDAY(C307,2)=6,(G307-MAX(F307,(6/24))+(F307&gt;G307))*24,IF(WEEKDAY(C307,2)=7,IF(F307&gt;G307,([1]Arbejdstider!H$87-F307)*24,IF(F307&lt;G307,(G307-F307)*24)),0))))</f>
        <v>0</v>
      </c>
      <c r="BQ307" s="126" t="str">
        <f>IF(OR(H307=0,I307=0),0,IF(AND(WEEKDAY(C307,2)=5,I307&lt;H307,I307&gt;(6/24)),(I307-MAX(H307,(6/24))+(H307&gt;I307))*24-7,IF(WEEKDAY(C307,2)=6,(I307-MAX(H307,(6/24))+(H307&gt;I307))*24,IF(WEEKDAY(C307,2)=7,IF(H307&gt;I307,([1]Arbejdstider!H$87-H307)*24,IF(H307&lt;I307,(I307-H307)*24)),""))))</f>
        <v/>
      </c>
      <c r="BR307" s="126"/>
      <c r="BS307" s="126"/>
      <c r="BT307" s="127"/>
      <c r="BU307" s="128">
        <f t="shared" si="77"/>
        <v>0</v>
      </c>
      <c r="BV307" s="129" t="str">
        <f t="shared" si="78"/>
        <v>Mandag</v>
      </c>
      <c r="CF307" s="131"/>
      <c r="CG307" s="131"/>
      <c r="CP307" s="132"/>
    </row>
    <row r="308" spans="2:94" s="130" customFormat="1" x14ac:dyDescent="0.2">
      <c r="B308" s="106">
        <f>B301+1</f>
        <v>40</v>
      </c>
      <c r="C308" s="107">
        <f t="shared" si="81"/>
        <v>43739</v>
      </c>
      <c r="D308" s="107" t="str">
        <f t="shared" si="82"/>
        <v>Tirsdag</v>
      </c>
      <c r="E308" s="108"/>
      <c r="F308" s="109" t="str">
        <f>IF(OR(E308=""),"",VLOOKUP(E308,[1]Arbejdstider!$B$4:$AE$78,2,))</f>
        <v/>
      </c>
      <c r="G308" s="109" t="str">
        <f>IF(OR(E308=""),"",VLOOKUP(E308,[1]Arbejdstider!$B$4:$AE$78,3,))</f>
        <v/>
      </c>
      <c r="H308" s="109" t="str">
        <f>IF(OR(E308=""),"",VLOOKUP(E308,[1]Arbejdstider!$B$4:$AE$78,4,))</f>
        <v/>
      </c>
      <c r="I308" s="109" t="str">
        <f>IF(OR(E308=""),"",VLOOKUP(E308,[1]Arbejdstider!$B$4:$AE$78,5,))</f>
        <v/>
      </c>
      <c r="J308" s="110" t="str">
        <f>IF(OR(E308=""),"",VLOOKUP(E308,[1]Arbejdstider!$B$4:$AE$78,6,))</f>
        <v/>
      </c>
      <c r="K308" s="110" t="str">
        <f>IF(OR(E308=""),"",VLOOKUP(E308,[1]Arbejdstider!$B$4:$AE$78,7,))</f>
        <v/>
      </c>
      <c r="L308" s="111" t="str">
        <f>IF(OR(E308=""),"",VLOOKUP(E308,[1]Arbejdstider!$B$3:$AE$78,10,))</f>
        <v/>
      </c>
      <c r="M308" s="111" t="str">
        <f>IF(OR(E308=""),"",VLOOKUP(E308,[1]Arbejdstider!$B$4:$AE$78,11,))</f>
        <v/>
      </c>
      <c r="N308" s="109" t="str">
        <f>IF(OR(E308=""),"",VLOOKUP(E308,[1]Arbejdstider!$B$4:$AE$78,14,))</f>
        <v/>
      </c>
      <c r="O308" s="109" t="str">
        <f>IF(OR(E308=""),"",VLOOKUP(E308,[1]Arbejdstider!$B$4:$AE$78,15,))</f>
        <v/>
      </c>
      <c r="P308" s="109" t="str">
        <f>IF(OR(E308=""),"",VLOOKUP(E308,[1]Arbejdstider!$B$4:$AE$78,12,))</f>
        <v/>
      </c>
      <c r="Q308" s="109" t="str">
        <f>IF(OR(E308=""),"",VLOOKUP(E308,[1]Arbejdstider!$B$4:$AE$78,13,))</f>
        <v/>
      </c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 t="str">
        <f>IF(OR(E308=""),"",VLOOKUP(E308,[1]Arbejdstider!$B$4:$AE$78,16,))</f>
        <v/>
      </c>
      <c r="AC308" s="112" t="str">
        <f>IF(OR(E308=""),"",VLOOKUP(E308,[1]Arbejdstider!$B$4:$AE$78,17,))</f>
        <v/>
      </c>
      <c r="AD308" s="112" t="str">
        <f>IF(OR(E308=""),"",VLOOKUP(E308,[1]Arbejdstider!$B$4:$AE$78,18,))</f>
        <v/>
      </c>
      <c r="AE308" s="112" t="str">
        <f>IF(OR(E308=""),"",VLOOKUP(E308,[1]Arbejdstider!$B$4:$AE$78,19,))</f>
        <v/>
      </c>
      <c r="AF308" s="113" t="str">
        <f>IF(OR(E308=""),"",VLOOKUP(E308,[1]Arbejdstider!$B$4:$AE$78,20,))</f>
        <v/>
      </c>
      <c r="AG308" s="109" t="str">
        <f>IF(OR(E308=""),"",VLOOKUP(E308,[1]Arbejdstider!$B$4:$AE$78,21,))</f>
        <v/>
      </c>
      <c r="AH308" s="109" t="str">
        <f>IF(OR(E308=""),"",VLOOKUP(E308,[1]Arbejdstider!$B$4:$AE$78,22,))</f>
        <v/>
      </c>
      <c r="AI308" s="109" t="str">
        <f>IF(OR(E308=""),"",VLOOKUP(E308,[1]Arbejdstider!$B$4:$AE$78,23,))</f>
        <v/>
      </c>
      <c r="AJ308" s="114" t="str">
        <f>IF(OR(E308=""),"",VLOOKUP(E308,[1]Arbejdstider!$B$4:$AE$78,20,))</f>
        <v/>
      </c>
      <c r="AK308" s="110" t="str">
        <f>IF(OR(E308=""),"",VLOOKUP(E308,[1]Arbejdstider!$B$4:$AE$78,21,))</f>
        <v/>
      </c>
      <c r="AL308" s="115"/>
      <c r="AM308" s="115"/>
      <c r="AN308" s="115"/>
      <c r="AO308" s="115"/>
      <c r="AP308" s="115"/>
      <c r="AQ308" s="115"/>
      <c r="AR308" s="116"/>
      <c r="AS308" s="117"/>
      <c r="AT308" s="118" t="str">
        <f>IF(OR(E308=""),"",VLOOKUP(E308,[1]Arbejdstider!$B$4:$AE$78,24,))</f>
        <v/>
      </c>
      <c r="AU308" s="113" t="str">
        <f>IF(OR(E308=""),"",VLOOKUP(E308,[1]Arbejdstider!$B$4:$AE$78,22,))</f>
        <v/>
      </c>
      <c r="AV308" s="113" t="str">
        <f>IF(OR(E308=""),"",VLOOKUP(E308,[1]Arbejdstider!$B$4:$AE$78,23,))</f>
        <v/>
      </c>
      <c r="AW308" s="119">
        <f t="shared" si="84"/>
        <v>0</v>
      </c>
      <c r="AX308" s="120">
        <f>IF(OR($F308="",$G308=""),0,((IF($G308-MAX($F308,([1]Arbejdstider!$C$84/24))+($G308&lt;$F308)&lt;0,0,$G308-MAX($F308,([1]Arbejdstider!$C$84/24))+($G308&lt;$F308)))*24)-((IF(($G308-MAX($F308,([1]Arbejdstider!$D$84/24))+($G308&lt;$F308))&lt;0,0,($G308-MAX($F308,([1]Arbejdstider!$D$84/24))+($G308&lt;$F308)))))*24)</f>
        <v>0</v>
      </c>
      <c r="AY308" s="121">
        <f>IF(OR($F308="",$G308=""),0,((IF($G308-MAX($F308,([1]Arbejdstider!$C$85/24))+($G308&lt;$F308)&lt;0,0,$G308-MAX($F308,([1]Arbejdstider!$C$85/24))+($G308&lt;$F308)))*24)-((IF(($G308-MAX($F308,([1]Arbejdstider!$D$85/24))+($G308&lt;$F308))&lt;0,0,($G308-MAX($F308,([1]Arbejdstider!$D$85/24))+($G308&lt;$F308)))))*24)-IF(OR($AR308="",$AS308=""),0,((IF($AS308-MAX($AR308,([1]Arbejdstider!$C$85/24))+($AS308&lt;$AR308)&lt;0,0,$AS308-MAX($AR308,([1]Arbejdstider!$C$85/24))+($AS308&lt;$AR308)))*24)-((IF(($AS308-MAX($AR308,([1]Arbejdstider!$D$85/24))+($AS308&lt;$AR308))&lt;0,0,($AS308-MAX($AR308,([1]Arbejdstider!$D$85/24))+($AS308&lt;$AR308)))))*24)</f>
        <v>0</v>
      </c>
      <c r="AZ308" s="121" t="str">
        <f>IFERROR(CEILING(IF(E308="","",IF(OR($F308=0,$G308=0),0,($G308&lt;=$F308)*(1-([1]Arbejdstider!$C$86/24)+([1]Arbejdstider!$D$86/24))*24+(MIN(([1]Arbejdstider!$D$86/24),$G308)-MIN(([1]Arbejdstider!$D$86/24),$F308)+MAX(([1]Arbejdstider!$C$86/24),$G308)-MAX(([1]Arbejdstider!$C$86/24),$F308))*24)-IF(OR($AR308=0,$AS308=0),0,($AS308&lt;=$AR308)*(1-([1]Arbejdstider!$C$86/24)+([1]Arbejdstider!$D$86/24))*24+(MIN(([1]Arbejdstider!$D$86/24),$AS308)-MIN(([1]Arbejdstider!$D$86/24),$AR308)+MAX(([1]Arbejdstider!$C$86/24),$AS308)-MAX(([1]Arbejdstider!$C$86/24),$AR308))*24)+IF(OR($H308=0,$I308=0),0,($I308&lt;=$H308)*(1-([1]Arbejdstider!$C$86/24)+([1]Arbejdstider!$D$86/24))*24+(MIN(([1]Arbejdstider!$D$86/24),$I308)-MIN(([1]Arbejdstider!$D$86/24),$H308)+MAX(([1]Arbejdstider!$C$86/24),$G308)-MAX(([1]Arbejdstider!$C$86/24),$H308))*24)),0.5),"")</f>
        <v/>
      </c>
      <c r="BA308" s="122">
        <f t="shared" si="70"/>
        <v>0</v>
      </c>
      <c r="BB308" s="122">
        <f t="shared" si="71"/>
        <v>0</v>
      </c>
      <c r="BC308" s="122">
        <f t="shared" si="72"/>
        <v>0</v>
      </c>
      <c r="BD308" s="123"/>
      <c r="BE308" s="124"/>
      <c r="BF308" s="122">
        <f t="shared" si="69"/>
        <v>0</v>
      </c>
      <c r="BG308" s="121" t="str">
        <f t="shared" si="79"/>
        <v/>
      </c>
      <c r="BH308" s="121">
        <f t="shared" si="73"/>
        <v>0</v>
      </c>
      <c r="BI308" s="121">
        <f t="shared" si="74"/>
        <v>0</v>
      </c>
      <c r="BJ308" s="121">
        <f t="shared" si="75"/>
        <v>0</v>
      </c>
      <c r="BK308" s="121">
        <f t="shared" si="83"/>
        <v>0</v>
      </c>
      <c r="BL308" s="121">
        <f t="shared" si="80"/>
        <v>0</v>
      </c>
      <c r="BM308" s="121">
        <f t="shared" si="76"/>
        <v>0</v>
      </c>
      <c r="BN308" s="121"/>
      <c r="BO308" s="125"/>
      <c r="BP308" s="126">
        <f>IF(OR(F308=0,G308=0),0,IF(AND(WEEKDAY(C308,2)=5,G308&lt;F308,G308&gt;(6/24)),(G308-MAX(F308,(6/24))+(F308&gt;G308))*24-7,IF(WEEKDAY(C308,2)=6,(G308-MAX(F308,(6/24))+(F308&gt;G308))*24,IF(WEEKDAY(C308,2)=7,IF(F308&gt;G308,([1]Arbejdstider!H$87-F308)*24,IF(F308&lt;G308,(G308-F308)*24)),0))))</f>
        <v>0</v>
      </c>
      <c r="BQ308" s="126" t="str">
        <f>IF(OR(H308=0,I308=0),0,IF(AND(WEEKDAY(C308,2)=5,I308&lt;H308,I308&gt;(6/24)),(I308-MAX(H308,(6/24))+(H308&gt;I308))*24-7,IF(WEEKDAY(C308,2)=6,(I308-MAX(H308,(6/24))+(H308&gt;I308))*24,IF(WEEKDAY(C308,2)=7,IF(H308&gt;I308,([1]Arbejdstider!H$87-H308)*24,IF(H308&lt;I308,(I308-H308)*24)),""))))</f>
        <v/>
      </c>
      <c r="BR308" s="126"/>
      <c r="BS308" s="126"/>
      <c r="BT308" s="127"/>
      <c r="BU308" s="128">
        <f t="shared" si="77"/>
        <v>40</v>
      </c>
      <c r="BV308" s="129" t="str">
        <f t="shared" si="78"/>
        <v>Tirsdag</v>
      </c>
      <c r="CF308" s="131"/>
      <c r="CG308" s="131"/>
      <c r="CP308" s="132"/>
    </row>
    <row r="309" spans="2:94" s="130" customFormat="1" x14ac:dyDescent="0.2">
      <c r="B309" s="106"/>
      <c r="C309" s="107">
        <f t="shared" si="81"/>
        <v>43740</v>
      </c>
      <c r="D309" s="107" t="str">
        <f t="shared" si="82"/>
        <v>Onsdag</v>
      </c>
      <c r="E309" s="108"/>
      <c r="F309" s="109" t="str">
        <f>IF(OR(E309=""),"",VLOOKUP(E309,[1]Arbejdstider!$B$4:$AE$78,2,))</f>
        <v/>
      </c>
      <c r="G309" s="109" t="str">
        <f>IF(OR(E309=""),"",VLOOKUP(E309,[1]Arbejdstider!$B$4:$AE$78,3,))</f>
        <v/>
      </c>
      <c r="H309" s="109" t="str">
        <f>IF(OR(E309=""),"",VLOOKUP(E309,[1]Arbejdstider!$B$4:$AE$78,4,))</f>
        <v/>
      </c>
      <c r="I309" s="109" t="str">
        <f>IF(OR(E309=""),"",VLOOKUP(E309,[1]Arbejdstider!$B$4:$AE$78,5,))</f>
        <v/>
      </c>
      <c r="J309" s="110" t="str">
        <f>IF(OR(E309=""),"",VLOOKUP(E309,[1]Arbejdstider!$B$4:$AE$78,6,))</f>
        <v/>
      </c>
      <c r="K309" s="110" t="str">
        <f>IF(OR(E309=""),"",VLOOKUP(E309,[1]Arbejdstider!$B$4:$AE$78,7,))</f>
        <v/>
      </c>
      <c r="L309" s="111" t="str">
        <f>IF(OR(E309=""),"",VLOOKUP(E309,[1]Arbejdstider!$B$3:$AE$78,10,))</f>
        <v/>
      </c>
      <c r="M309" s="111" t="str">
        <f>IF(OR(E309=""),"",VLOOKUP(E309,[1]Arbejdstider!$B$4:$AE$78,11,))</f>
        <v/>
      </c>
      <c r="N309" s="109" t="str">
        <f>IF(OR(E309=""),"",VLOOKUP(E309,[1]Arbejdstider!$B$4:$AE$78,14,))</f>
        <v/>
      </c>
      <c r="O309" s="109" t="str">
        <f>IF(OR(E309=""),"",VLOOKUP(E309,[1]Arbejdstider!$B$4:$AE$78,15,))</f>
        <v/>
      </c>
      <c r="P309" s="109" t="str">
        <f>IF(OR(E309=""),"",VLOOKUP(E309,[1]Arbejdstider!$B$4:$AE$78,12,))</f>
        <v/>
      </c>
      <c r="Q309" s="109" t="str">
        <f>IF(OR(E309=""),"",VLOOKUP(E309,[1]Arbejdstider!$B$4:$AE$78,13,))</f>
        <v/>
      </c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 t="str">
        <f>IF(OR(E309=""),"",VLOOKUP(E309,[1]Arbejdstider!$B$4:$AE$78,16,))</f>
        <v/>
      </c>
      <c r="AC309" s="112" t="str">
        <f>IF(OR(E309=""),"",VLOOKUP(E309,[1]Arbejdstider!$B$4:$AE$78,17,))</f>
        <v/>
      </c>
      <c r="AD309" s="112" t="str">
        <f>IF(OR(E309=""),"",VLOOKUP(E309,[1]Arbejdstider!$B$4:$AE$78,18,))</f>
        <v/>
      </c>
      <c r="AE309" s="112" t="str">
        <f>IF(OR(E309=""),"",VLOOKUP(E309,[1]Arbejdstider!$B$4:$AE$78,19,))</f>
        <v/>
      </c>
      <c r="AF309" s="113" t="str">
        <f>IF(OR(E309=""),"",VLOOKUP(E309,[1]Arbejdstider!$B$4:$AE$78,20,))</f>
        <v/>
      </c>
      <c r="AG309" s="109" t="str">
        <f>IF(OR(E309=""),"",VLOOKUP(E309,[1]Arbejdstider!$B$4:$AE$78,21,))</f>
        <v/>
      </c>
      <c r="AH309" s="109" t="str">
        <f>IF(OR(E309=""),"",VLOOKUP(E309,[1]Arbejdstider!$B$4:$AE$78,22,))</f>
        <v/>
      </c>
      <c r="AI309" s="109" t="str">
        <f>IF(OR(E309=""),"",VLOOKUP(E309,[1]Arbejdstider!$B$4:$AE$78,23,))</f>
        <v/>
      </c>
      <c r="AJ309" s="114" t="str">
        <f>IF(OR(E309=""),"",VLOOKUP(E309,[1]Arbejdstider!$B$4:$AE$78,20,))</f>
        <v/>
      </c>
      <c r="AK309" s="110" t="str">
        <f>IF(OR(E309=""),"",VLOOKUP(E309,[1]Arbejdstider!$B$4:$AE$78,21,))</f>
        <v/>
      </c>
      <c r="AL309" s="115"/>
      <c r="AM309" s="115"/>
      <c r="AN309" s="115"/>
      <c r="AO309" s="115"/>
      <c r="AP309" s="115"/>
      <c r="AQ309" s="115"/>
      <c r="AR309" s="116"/>
      <c r="AS309" s="117"/>
      <c r="AT309" s="118" t="str">
        <f>IF(OR(E309=""),"",VLOOKUP(E309,[1]Arbejdstider!$B$4:$AE$78,24,))</f>
        <v/>
      </c>
      <c r="AU309" s="113" t="str">
        <f>IF(OR(E309=""),"",VLOOKUP(E309,[1]Arbejdstider!$B$4:$AE$78,22,))</f>
        <v/>
      </c>
      <c r="AV309" s="113" t="str">
        <f>IF(OR(E309=""),"",VLOOKUP(E309,[1]Arbejdstider!$B$4:$AE$78,23,))</f>
        <v/>
      </c>
      <c r="AW309" s="119">
        <f t="shared" si="84"/>
        <v>0</v>
      </c>
      <c r="AX309" s="120">
        <f>IF(OR($F309="",$G309=""),0,((IF($G309-MAX($F309,([1]Arbejdstider!$C$84/24))+($G309&lt;$F309)&lt;0,0,$G309-MAX($F309,([1]Arbejdstider!$C$84/24))+($G309&lt;$F309)))*24)-((IF(($G309-MAX($F309,([1]Arbejdstider!$D$84/24))+($G309&lt;$F309))&lt;0,0,($G309-MAX($F309,([1]Arbejdstider!$D$84/24))+($G309&lt;$F309)))))*24)</f>
        <v>0</v>
      </c>
      <c r="AY309" s="121">
        <f>IF(OR($F309="",$G309=""),0,((IF($G309-MAX($F309,([1]Arbejdstider!$C$85/24))+($G309&lt;$F309)&lt;0,0,$G309-MAX($F309,([1]Arbejdstider!$C$85/24))+($G309&lt;$F309)))*24)-((IF(($G309-MAX($F309,([1]Arbejdstider!$D$85/24))+($G309&lt;$F309))&lt;0,0,($G309-MAX($F309,([1]Arbejdstider!$D$85/24))+($G309&lt;$F309)))))*24)-IF(OR($AR309="",$AS309=""),0,((IF($AS309-MAX($AR309,([1]Arbejdstider!$C$85/24))+($AS309&lt;$AR309)&lt;0,0,$AS309-MAX($AR309,([1]Arbejdstider!$C$85/24))+($AS309&lt;$AR309)))*24)-((IF(($AS309-MAX($AR309,([1]Arbejdstider!$D$85/24))+($AS309&lt;$AR309))&lt;0,0,($AS309-MAX($AR309,([1]Arbejdstider!$D$85/24))+($AS309&lt;$AR309)))))*24)</f>
        <v>0</v>
      </c>
      <c r="AZ309" s="121" t="str">
        <f>IFERROR(CEILING(IF(E309="","",IF(OR($F309=0,$G309=0),0,($G309&lt;=$F309)*(1-([1]Arbejdstider!$C$86/24)+([1]Arbejdstider!$D$86/24))*24+(MIN(([1]Arbejdstider!$D$86/24),$G309)-MIN(([1]Arbejdstider!$D$86/24),$F309)+MAX(([1]Arbejdstider!$C$86/24),$G309)-MAX(([1]Arbejdstider!$C$86/24),$F309))*24)-IF(OR($AR309=0,$AS309=0),0,($AS309&lt;=$AR309)*(1-([1]Arbejdstider!$C$86/24)+([1]Arbejdstider!$D$86/24))*24+(MIN(([1]Arbejdstider!$D$86/24),$AS309)-MIN(([1]Arbejdstider!$D$86/24),$AR309)+MAX(([1]Arbejdstider!$C$86/24),$AS309)-MAX(([1]Arbejdstider!$C$86/24),$AR309))*24)+IF(OR($H309=0,$I309=0),0,($I309&lt;=$H309)*(1-([1]Arbejdstider!$C$86/24)+([1]Arbejdstider!$D$86/24))*24+(MIN(([1]Arbejdstider!$D$86/24),$I309)-MIN(([1]Arbejdstider!$D$86/24),$H309)+MAX(([1]Arbejdstider!$C$86/24),$G309)-MAX(([1]Arbejdstider!$C$86/24),$H309))*24)),0.5),"")</f>
        <v/>
      </c>
      <c r="BA309" s="122">
        <f t="shared" si="70"/>
        <v>0</v>
      </c>
      <c r="BB309" s="122">
        <f t="shared" si="71"/>
        <v>0</v>
      </c>
      <c r="BC309" s="122">
        <f t="shared" si="72"/>
        <v>0</v>
      </c>
      <c r="BD309" s="123"/>
      <c r="BE309" s="124"/>
      <c r="BF309" s="122">
        <f t="shared" si="69"/>
        <v>0</v>
      </c>
      <c r="BG309" s="121" t="str">
        <f t="shared" si="79"/>
        <v/>
      </c>
      <c r="BH309" s="121">
        <f t="shared" si="73"/>
        <v>0</v>
      </c>
      <c r="BI309" s="121">
        <f t="shared" si="74"/>
        <v>0</v>
      </c>
      <c r="BJ309" s="121">
        <f t="shared" si="75"/>
        <v>0</v>
      </c>
      <c r="BK309" s="121">
        <f t="shared" si="83"/>
        <v>0</v>
      </c>
      <c r="BL309" s="121">
        <f t="shared" si="80"/>
        <v>0</v>
      </c>
      <c r="BM309" s="121">
        <f t="shared" si="76"/>
        <v>0</v>
      </c>
      <c r="BN309" s="121"/>
      <c r="BO309" s="125"/>
      <c r="BP309" s="126">
        <f>IF(OR(F309=0,G309=0),0,IF(AND(WEEKDAY(C309,2)=5,G309&lt;F309,G309&gt;(6/24)),(G309-MAX(F309,(6/24))+(F309&gt;G309))*24-7,IF(WEEKDAY(C309,2)=6,(G309-MAX(F309,(6/24))+(F309&gt;G309))*24,IF(WEEKDAY(C309,2)=7,IF(F309&gt;G309,([1]Arbejdstider!H$87-F309)*24,IF(F309&lt;G309,(G309-F309)*24)),0))))</f>
        <v>0</v>
      </c>
      <c r="BQ309" s="126" t="str">
        <f>IF(OR(H309=0,I309=0),0,IF(AND(WEEKDAY(C309,2)=5,I309&lt;H309,I309&gt;(6/24)),(I309-MAX(H309,(6/24))+(H309&gt;I309))*24-7,IF(WEEKDAY(C309,2)=6,(I309-MAX(H309,(6/24))+(H309&gt;I309))*24,IF(WEEKDAY(C309,2)=7,IF(H309&gt;I309,([1]Arbejdstider!H$87-H309)*24,IF(H309&lt;I309,(I309-H309)*24)),""))))</f>
        <v/>
      </c>
      <c r="BR309" s="126"/>
      <c r="BS309" s="126"/>
      <c r="BT309" s="127"/>
      <c r="BU309" s="128">
        <f t="shared" si="77"/>
        <v>0</v>
      </c>
      <c r="BV309" s="129" t="str">
        <f t="shared" si="78"/>
        <v>Onsdag</v>
      </c>
      <c r="CF309" s="131"/>
      <c r="CG309" s="131"/>
      <c r="CP309" s="132"/>
    </row>
    <row r="310" spans="2:94" s="130" customFormat="1" x14ac:dyDescent="0.2">
      <c r="B310" s="106"/>
      <c r="C310" s="107">
        <f t="shared" si="81"/>
        <v>43741</v>
      </c>
      <c r="D310" s="107" t="str">
        <f t="shared" si="82"/>
        <v>Torsdag</v>
      </c>
      <c r="E310" s="108"/>
      <c r="F310" s="109" t="str">
        <f>IF(OR(E310=""),"",VLOOKUP(E310,[1]Arbejdstider!$B$4:$AE$78,2,))</f>
        <v/>
      </c>
      <c r="G310" s="109" t="str">
        <f>IF(OR(E310=""),"",VLOOKUP(E310,[1]Arbejdstider!$B$4:$AE$78,3,))</f>
        <v/>
      </c>
      <c r="H310" s="109" t="str">
        <f>IF(OR(E310=""),"",VLOOKUP(E310,[1]Arbejdstider!$B$4:$AE$78,4,))</f>
        <v/>
      </c>
      <c r="I310" s="109" t="str">
        <f>IF(OR(E310=""),"",VLOOKUP(E310,[1]Arbejdstider!$B$4:$AE$78,5,))</f>
        <v/>
      </c>
      <c r="J310" s="110" t="str">
        <f>IF(OR(E310=""),"",VLOOKUP(E310,[1]Arbejdstider!$B$4:$AE$78,6,))</f>
        <v/>
      </c>
      <c r="K310" s="110" t="str">
        <f>IF(OR(E310=""),"",VLOOKUP(E310,[1]Arbejdstider!$B$4:$AE$78,7,))</f>
        <v/>
      </c>
      <c r="L310" s="111" t="str">
        <f>IF(OR(E310=""),"",VLOOKUP(E310,[1]Arbejdstider!$B$3:$AE$78,10,))</f>
        <v/>
      </c>
      <c r="M310" s="111" t="str">
        <f>IF(OR(E310=""),"",VLOOKUP(E310,[1]Arbejdstider!$B$4:$AE$78,11,))</f>
        <v/>
      </c>
      <c r="N310" s="109" t="str">
        <f>IF(OR(E310=""),"",VLOOKUP(E310,[1]Arbejdstider!$B$4:$AE$78,14,))</f>
        <v/>
      </c>
      <c r="O310" s="109" t="str">
        <f>IF(OR(E310=""),"",VLOOKUP(E310,[1]Arbejdstider!$B$4:$AE$78,15,))</f>
        <v/>
      </c>
      <c r="P310" s="109" t="str">
        <f>IF(OR(E310=""),"",VLOOKUP(E310,[1]Arbejdstider!$B$4:$AE$78,12,))</f>
        <v/>
      </c>
      <c r="Q310" s="109" t="str">
        <f>IF(OR(E310=""),"",VLOOKUP(E310,[1]Arbejdstider!$B$4:$AE$78,13,))</f>
        <v/>
      </c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 t="str">
        <f>IF(OR(E310=""),"",VLOOKUP(E310,[1]Arbejdstider!$B$4:$AE$78,16,))</f>
        <v/>
      </c>
      <c r="AC310" s="112" t="str">
        <f>IF(OR(E310=""),"",VLOOKUP(E310,[1]Arbejdstider!$B$4:$AE$78,17,))</f>
        <v/>
      </c>
      <c r="AD310" s="112" t="str">
        <f>IF(OR(E310=""),"",VLOOKUP(E310,[1]Arbejdstider!$B$4:$AE$78,18,))</f>
        <v/>
      </c>
      <c r="AE310" s="112" t="str">
        <f>IF(OR(E310=""),"",VLOOKUP(E310,[1]Arbejdstider!$B$4:$AE$78,19,))</f>
        <v/>
      </c>
      <c r="AF310" s="113" t="str">
        <f>IF(OR(E310=""),"",VLOOKUP(E310,[1]Arbejdstider!$B$4:$AE$78,20,))</f>
        <v/>
      </c>
      <c r="AG310" s="109" t="str">
        <f>IF(OR(E310=""),"",VLOOKUP(E310,[1]Arbejdstider!$B$4:$AE$78,21,))</f>
        <v/>
      </c>
      <c r="AH310" s="109" t="str">
        <f>IF(OR(E310=""),"",VLOOKUP(E310,[1]Arbejdstider!$B$4:$AE$78,22,))</f>
        <v/>
      </c>
      <c r="AI310" s="109" t="str">
        <f>IF(OR(E310=""),"",VLOOKUP(E310,[1]Arbejdstider!$B$4:$AE$78,23,))</f>
        <v/>
      </c>
      <c r="AJ310" s="114" t="str">
        <f>IF(OR(E310=""),"",VLOOKUP(E310,[1]Arbejdstider!$B$4:$AE$78,20,))</f>
        <v/>
      </c>
      <c r="AK310" s="110" t="str">
        <f>IF(OR(E310=""),"",VLOOKUP(E310,[1]Arbejdstider!$B$4:$AE$78,21,))</f>
        <v/>
      </c>
      <c r="AL310" s="115"/>
      <c r="AM310" s="115"/>
      <c r="AN310" s="115"/>
      <c r="AO310" s="115"/>
      <c r="AP310" s="115"/>
      <c r="AQ310" s="115"/>
      <c r="AR310" s="116"/>
      <c r="AS310" s="117"/>
      <c r="AT310" s="118" t="str">
        <f>IF(OR(E310=""),"",VLOOKUP(E310,[1]Arbejdstider!$B$4:$AE$78,24,))</f>
        <v/>
      </c>
      <c r="AU310" s="113" t="str">
        <f>IF(OR(E310=""),"",VLOOKUP(E310,[1]Arbejdstider!$B$4:$AE$78,22,))</f>
        <v/>
      </c>
      <c r="AV310" s="113" t="str">
        <f>IF(OR(E310=""),"",VLOOKUP(E310,[1]Arbejdstider!$B$4:$AE$78,23,))</f>
        <v/>
      </c>
      <c r="AW310" s="119">
        <f t="shared" si="84"/>
        <v>0</v>
      </c>
      <c r="AX310" s="120">
        <f>IF(OR($F310="",$G310=""),0,((IF($G310-MAX($F310,([1]Arbejdstider!$C$84/24))+($G310&lt;$F310)&lt;0,0,$G310-MAX($F310,([1]Arbejdstider!$C$84/24))+($G310&lt;$F310)))*24)-((IF(($G310-MAX($F310,([1]Arbejdstider!$D$84/24))+($G310&lt;$F310))&lt;0,0,($G310-MAX($F310,([1]Arbejdstider!$D$84/24))+($G310&lt;$F310)))))*24)</f>
        <v>0</v>
      </c>
      <c r="AY310" s="121">
        <f>IF(OR($F310="",$G310=""),0,((IF($G310-MAX($F310,([1]Arbejdstider!$C$85/24))+($G310&lt;$F310)&lt;0,0,$G310-MAX($F310,([1]Arbejdstider!$C$85/24))+($G310&lt;$F310)))*24)-((IF(($G310-MAX($F310,([1]Arbejdstider!$D$85/24))+($G310&lt;$F310))&lt;0,0,($G310-MAX($F310,([1]Arbejdstider!$D$85/24))+($G310&lt;$F310)))))*24)-IF(OR($AR310="",$AS310=""),0,((IF($AS310-MAX($AR310,([1]Arbejdstider!$C$85/24))+($AS310&lt;$AR310)&lt;0,0,$AS310-MAX($AR310,([1]Arbejdstider!$C$85/24))+($AS310&lt;$AR310)))*24)-((IF(($AS310-MAX($AR310,([1]Arbejdstider!$D$85/24))+($AS310&lt;$AR310))&lt;0,0,($AS310-MAX($AR310,([1]Arbejdstider!$D$85/24))+($AS310&lt;$AR310)))))*24)</f>
        <v>0</v>
      </c>
      <c r="AZ310" s="121" t="str">
        <f>IFERROR(CEILING(IF(E310="","",IF(OR($F310=0,$G310=0),0,($G310&lt;=$F310)*(1-([1]Arbejdstider!$C$86/24)+([1]Arbejdstider!$D$86/24))*24+(MIN(([1]Arbejdstider!$D$86/24),$G310)-MIN(([1]Arbejdstider!$D$86/24),$F310)+MAX(([1]Arbejdstider!$C$86/24),$G310)-MAX(([1]Arbejdstider!$C$86/24),$F310))*24)-IF(OR($AR310=0,$AS310=0),0,($AS310&lt;=$AR310)*(1-([1]Arbejdstider!$C$86/24)+([1]Arbejdstider!$D$86/24))*24+(MIN(([1]Arbejdstider!$D$86/24),$AS310)-MIN(([1]Arbejdstider!$D$86/24),$AR310)+MAX(([1]Arbejdstider!$C$86/24),$AS310)-MAX(([1]Arbejdstider!$C$86/24),$AR310))*24)+IF(OR($H310=0,$I310=0),0,($I310&lt;=$H310)*(1-([1]Arbejdstider!$C$86/24)+([1]Arbejdstider!$D$86/24))*24+(MIN(([1]Arbejdstider!$D$86/24),$I310)-MIN(([1]Arbejdstider!$D$86/24),$H310)+MAX(([1]Arbejdstider!$C$86/24),$G310)-MAX(([1]Arbejdstider!$C$86/24),$H310))*24)),0.5),"")</f>
        <v/>
      </c>
      <c r="BA310" s="122">
        <f t="shared" si="70"/>
        <v>0</v>
      </c>
      <c r="BB310" s="122">
        <f t="shared" si="71"/>
        <v>0</v>
      </c>
      <c r="BC310" s="122">
        <f t="shared" si="72"/>
        <v>0</v>
      </c>
      <c r="BD310" s="123"/>
      <c r="BE310" s="124"/>
      <c r="BF310" s="122">
        <f t="shared" si="69"/>
        <v>0</v>
      </c>
      <c r="BG310" s="121" t="str">
        <f t="shared" si="79"/>
        <v/>
      </c>
      <c r="BH310" s="121">
        <f t="shared" si="73"/>
        <v>0</v>
      </c>
      <c r="BI310" s="121">
        <f t="shared" si="74"/>
        <v>0</v>
      </c>
      <c r="BJ310" s="121">
        <f t="shared" si="75"/>
        <v>0</v>
      </c>
      <c r="BK310" s="121">
        <f t="shared" si="83"/>
        <v>0</v>
      </c>
      <c r="BL310" s="121">
        <f t="shared" si="80"/>
        <v>0</v>
      </c>
      <c r="BM310" s="121">
        <f t="shared" si="76"/>
        <v>0</v>
      </c>
      <c r="BN310" s="121"/>
      <c r="BO310" s="125"/>
      <c r="BP310" s="126">
        <f>IF(OR(F310=0,G310=0),0,IF(AND(WEEKDAY(C310,2)=5,G310&lt;F310,G310&gt;(6/24)),(G310-MAX(F310,(6/24))+(F310&gt;G310))*24-7,IF(WEEKDAY(C310,2)=6,(G310-MAX(F310,(6/24))+(F310&gt;G310))*24,IF(WEEKDAY(C310,2)=7,IF(F310&gt;G310,([1]Arbejdstider!H$87-F310)*24,IF(F310&lt;G310,(G310-F310)*24)),0))))</f>
        <v>0</v>
      </c>
      <c r="BQ310" s="126" t="str">
        <f>IF(OR(H310=0,I310=0),0,IF(AND(WEEKDAY(C310,2)=5,I310&lt;H310,I310&gt;(6/24)),(I310-MAX(H310,(6/24))+(H310&gt;I310))*24-7,IF(WEEKDAY(C310,2)=6,(I310-MAX(H310,(6/24))+(H310&gt;I310))*24,IF(WEEKDAY(C310,2)=7,IF(H310&gt;I310,([1]Arbejdstider!H$87-H310)*24,IF(H310&lt;I310,(I310-H310)*24)),""))))</f>
        <v/>
      </c>
      <c r="BR310" s="126"/>
      <c r="BS310" s="126"/>
      <c r="BT310" s="127"/>
      <c r="BU310" s="128">
        <f t="shared" si="77"/>
        <v>0</v>
      </c>
      <c r="BV310" s="129" t="str">
        <f t="shared" si="78"/>
        <v>Torsdag</v>
      </c>
      <c r="CF310" s="131"/>
      <c r="CG310" s="131"/>
      <c r="CP310" s="132"/>
    </row>
    <row r="311" spans="2:94" s="130" customFormat="1" x14ac:dyDescent="0.2">
      <c r="B311" s="106"/>
      <c r="C311" s="107">
        <f t="shared" si="81"/>
        <v>43742</v>
      </c>
      <c r="D311" s="107" t="str">
        <f t="shared" si="82"/>
        <v>Fredag</v>
      </c>
      <c r="E311" s="108"/>
      <c r="F311" s="109" t="str">
        <f>IF(OR(E311=""),"",VLOOKUP(E311,[1]Arbejdstider!$B$4:$AE$78,2,))</f>
        <v/>
      </c>
      <c r="G311" s="109" t="str">
        <f>IF(OR(E311=""),"",VLOOKUP(E311,[1]Arbejdstider!$B$4:$AE$78,3,))</f>
        <v/>
      </c>
      <c r="H311" s="109" t="str">
        <f>IF(OR(E311=""),"",VLOOKUP(E311,[1]Arbejdstider!$B$4:$AE$78,4,))</f>
        <v/>
      </c>
      <c r="I311" s="109" t="str">
        <f>IF(OR(E311=""),"",VLOOKUP(E311,[1]Arbejdstider!$B$4:$AE$78,5,))</f>
        <v/>
      </c>
      <c r="J311" s="110" t="str">
        <f>IF(OR(E311=""),"",VLOOKUP(E311,[1]Arbejdstider!$B$4:$AE$78,6,))</f>
        <v/>
      </c>
      <c r="K311" s="110" t="str">
        <f>IF(OR(E311=""),"",VLOOKUP(E311,[1]Arbejdstider!$B$4:$AE$78,7,))</f>
        <v/>
      </c>
      <c r="L311" s="111" t="str">
        <f>IF(OR(E311=""),"",VLOOKUP(E311,[1]Arbejdstider!$B$3:$AE$78,10,))</f>
        <v/>
      </c>
      <c r="M311" s="111" t="str">
        <f>IF(OR(E311=""),"",VLOOKUP(E311,[1]Arbejdstider!$B$4:$AE$78,11,))</f>
        <v/>
      </c>
      <c r="N311" s="109" t="str">
        <f>IF(OR(E311=""),"",VLOOKUP(E311,[1]Arbejdstider!$B$4:$AE$78,14,))</f>
        <v/>
      </c>
      <c r="O311" s="109" t="str">
        <f>IF(OR(E311=""),"",VLOOKUP(E311,[1]Arbejdstider!$B$4:$AE$78,15,))</f>
        <v/>
      </c>
      <c r="P311" s="109" t="str">
        <f>IF(OR(E311=""),"",VLOOKUP(E311,[1]Arbejdstider!$B$4:$AE$78,12,))</f>
        <v/>
      </c>
      <c r="Q311" s="109" t="str">
        <f>IF(OR(E311=""),"",VLOOKUP(E311,[1]Arbejdstider!$B$4:$AE$78,13,))</f>
        <v/>
      </c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 t="str">
        <f>IF(OR(E311=""),"",VLOOKUP(E311,[1]Arbejdstider!$B$4:$AE$78,16,))</f>
        <v/>
      </c>
      <c r="AC311" s="112" t="str">
        <f>IF(OR(E311=""),"",VLOOKUP(E311,[1]Arbejdstider!$B$4:$AE$78,17,))</f>
        <v/>
      </c>
      <c r="AD311" s="112" t="str">
        <f>IF(OR(E311=""),"",VLOOKUP(E311,[1]Arbejdstider!$B$4:$AE$78,18,))</f>
        <v/>
      </c>
      <c r="AE311" s="112" t="str">
        <f>IF(OR(E311=""),"",VLOOKUP(E311,[1]Arbejdstider!$B$4:$AE$78,19,))</f>
        <v/>
      </c>
      <c r="AF311" s="113" t="str">
        <f>IF(OR(E311=""),"",VLOOKUP(E311,[1]Arbejdstider!$B$4:$AE$78,20,))</f>
        <v/>
      </c>
      <c r="AG311" s="109" t="str">
        <f>IF(OR(E311=""),"",VLOOKUP(E311,[1]Arbejdstider!$B$4:$AE$78,21,))</f>
        <v/>
      </c>
      <c r="AH311" s="109" t="str">
        <f>IF(OR(E311=""),"",VLOOKUP(E311,[1]Arbejdstider!$B$4:$AE$78,22,))</f>
        <v/>
      </c>
      <c r="AI311" s="109" t="str">
        <f>IF(OR(E311=""),"",VLOOKUP(E311,[1]Arbejdstider!$B$4:$AE$78,23,))</f>
        <v/>
      </c>
      <c r="AJ311" s="114" t="str">
        <f>IF(OR(E311=""),"",VLOOKUP(E311,[1]Arbejdstider!$B$4:$AE$78,20,))</f>
        <v/>
      </c>
      <c r="AK311" s="110" t="str">
        <f>IF(OR(E311=""),"",VLOOKUP(E311,[1]Arbejdstider!$B$4:$AE$78,21,))</f>
        <v/>
      </c>
      <c r="AL311" s="115"/>
      <c r="AM311" s="115"/>
      <c r="AN311" s="115"/>
      <c r="AO311" s="115"/>
      <c r="AP311" s="115"/>
      <c r="AQ311" s="115"/>
      <c r="AR311" s="116"/>
      <c r="AS311" s="117"/>
      <c r="AT311" s="118" t="str">
        <f>IF(OR(E311=""),"",VLOOKUP(E311,[1]Arbejdstider!$B$4:$AE$78,24,))</f>
        <v/>
      </c>
      <c r="AU311" s="113" t="str">
        <f>IF(OR(E311=""),"",VLOOKUP(E311,[1]Arbejdstider!$B$4:$AE$78,22,))</f>
        <v/>
      </c>
      <c r="AV311" s="113" t="str">
        <f>IF(OR(E311=""),"",VLOOKUP(E311,[1]Arbejdstider!$B$4:$AE$78,23,))</f>
        <v/>
      </c>
      <c r="AW311" s="119">
        <f t="shared" si="84"/>
        <v>0</v>
      </c>
      <c r="AX311" s="120">
        <f>IF(OR($F311="",$G311=""),0,((IF($G311-MAX($F311,([1]Arbejdstider!$C$84/24))+($G311&lt;$F311)&lt;0,0,$G311-MAX($F311,([1]Arbejdstider!$C$84/24))+($G311&lt;$F311)))*24)-((IF(($G311-MAX($F311,([1]Arbejdstider!$D$84/24))+($G311&lt;$F311))&lt;0,0,($G311-MAX($F311,([1]Arbejdstider!$D$84/24))+($G311&lt;$F311)))))*24)</f>
        <v>0</v>
      </c>
      <c r="AY311" s="121">
        <f>IF(OR($F311="",$G311=""),0,((IF($G311-MAX($F311,([1]Arbejdstider!$C$85/24))+($G311&lt;$F311)&lt;0,0,$G311-MAX($F311,([1]Arbejdstider!$C$85/24))+($G311&lt;$F311)))*24)-((IF(($G311-MAX($F311,([1]Arbejdstider!$D$85/24))+($G311&lt;$F311))&lt;0,0,($G311-MAX($F311,([1]Arbejdstider!$D$85/24))+($G311&lt;$F311)))))*24)-IF(OR($AR311="",$AS311=""),0,((IF($AS311-MAX($AR311,([1]Arbejdstider!$C$85/24))+($AS311&lt;$AR311)&lt;0,0,$AS311-MAX($AR311,([1]Arbejdstider!$C$85/24))+($AS311&lt;$AR311)))*24)-((IF(($AS311-MAX($AR311,([1]Arbejdstider!$D$85/24))+($AS311&lt;$AR311))&lt;0,0,($AS311-MAX($AR311,([1]Arbejdstider!$D$85/24))+($AS311&lt;$AR311)))))*24)</f>
        <v>0</v>
      </c>
      <c r="AZ311" s="121" t="str">
        <f>IFERROR(CEILING(IF(E311="","",IF(OR($F311=0,$G311=0),0,($G311&lt;=$F311)*(1-([1]Arbejdstider!$C$86/24)+([1]Arbejdstider!$D$86/24))*24+(MIN(([1]Arbejdstider!$D$86/24),$G311)-MIN(([1]Arbejdstider!$D$86/24),$F311)+MAX(([1]Arbejdstider!$C$86/24),$G311)-MAX(([1]Arbejdstider!$C$86/24),$F311))*24)-IF(OR($AR311=0,$AS311=0),0,($AS311&lt;=$AR311)*(1-([1]Arbejdstider!$C$86/24)+([1]Arbejdstider!$D$86/24))*24+(MIN(([1]Arbejdstider!$D$86/24),$AS311)-MIN(([1]Arbejdstider!$D$86/24),$AR311)+MAX(([1]Arbejdstider!$C$86/24),$AS311)-MAX(([1]Arbejdstider!$C$86/24),$AR311))*24)+IF(OR($H311=0,$I311=0),0,($I311&lt;=$H311)*(1-([1]Arbejdstider!$C$86/24)+([1]Arbejdstider!$D$86/24))*24+(MIN(([1]Arbejdstider!$D$86/24),$I311)-MIN(([1]Arbejdstider!$D$86/24),$H311)+MAX(([1]Arbejdstider!$C$86/24),$G311)-MAX(([1]Arbejdstider!$C$86/24),$H311))*24)),0.5),"")</f>
        <v/>
      </c>
      <c r="BA311" s="122">
        <f t="shared" si="70"/>
        <v>0</v>
      </c>
      <c r="BB311" s="122">
        <f t="shared" si="71"/>
        <v>0</v>
      </c>
      <c r="BC311" s="122">
        <f t="shared" si="72"/>
        <v>0</v>
      </c>
      <c r="BD311" s="123"/>
      <c r="BE311" s="124"/>
      <c r="BF311" s="122">
        <f t="shared" si="69"/>
        <v>0</v>
      </c>
      <c r="BG311" s="121" t="str">
        <f t="shared" si="79"/>
        <v/>
      </c>
      <c r="BH311" s="121">
        <f t="shared" si="73"/>
        <v>0</v>
      </c>
      <c r="BI311" s="121">
        <f t="shared" si="74"/>
        <v>0</v>
      </c>
      <c r="BJ311" s="121">
        <f t="shared" si="75"/>
        <v>0</v>
      </c>
      <c r="BK311" s="121">
        <f t="shared" si="83"/>
        <v>0</v>
      </c>
      <c r="BL311" s="121">
        <f t="shared" si="80"/>
        <v>0</v>
      </c>
      <c r="BM311" s="121">
        <f t="shared" si="76"/>
        <v>0</v>
      </c>
      <c r="BN311" s="121"/>
      <c r="BO311" s="125"/>
      <c r="BP311" s="126">
        <f>IF(OR(F311=0,G311=0),0,IF(AND(WEEKDAY(C311,2)=5,G311&lt;F311,G311&gt;(6/24)),(G311-MAX(F311,(6/24))+(F311&gt;G311))*24-7,IF(WEEKDAY(C311,2)=6,(G311-MAX(F311,(6/24))+(F311&gt;G311))*24,IF(WEEKDAY(C311,2)=7,IF(F311&gt;G311,([1]Arbejdstider!H$87-F311)*24,IF(F311&lt;G311,(G311-F311)*24)),0))))</f>
        <v>0</v>
      </c>
      <c r="BQ311" s="126" t="str">
        <f>IF(OR(H311=0,I311=0),0,IF(AND(WEEKDAY(C311,2)=5,I311&lt;H311,I311&gt;(6/24)),(I311-MAX(H311,(6/24))+(H311&gt;I311))*24-7,IF(WEEKDAY(C311,2)=6,(I311-MAX(H311,(6/24))+(H311&gt;I311))*24,IF(WEEKDAY(C311,2)=7,IF(H311&gt;I311,([1]Arbejdstider!H$87-H311)*24,IF(H311&lt;I311,(I311-H311)*24)),""))))</f>
        <v/>
      </c>
      <c r="BR311" s="126"/>
      <c r="BS311" s="126"/>
      <c r="BT311" s="127"/>
      <c r="BU311" s="128">
        <f t="shared" si="77"/>
        <v>0</v>
      </c>
      <c r="BV311" s="129" t="str">
        <f t="shared" si="78"/>
        <v>Fredag</v>
      </c>
      <c r="CF311" s="131"/>
      <c r="CG311" s="131"/>
      <c r="CP311" s="132"/>
    </row>
    <row r="312" spans="2:94" s="130" customFormat="1" x14ac:dyDescent="0.2">
      <c r="B312" s="106"/>
      <c r="C312" s="107">
        <f t="shared" si="81"/>
        <v>43743</v>
      </c>
      <c r="D312" s="107" t="str">
        <f t="shared" si="82"/>
        <v>Lørdag</v>
      </c>
      <c r="E312" s="108"/>
      <c r="F312" s="109" t="str">
        <f>IF(OR(E312=""),"",VLOOKUP(E312,[1]Arbejdstider!$B$4:$AE$78,2,))</f>
        <v/>
      </c>
      <c r="G312" s="109" t="str">
        <f>IF(OR(E312=""),"",VLOOKUP(E312,[1]Arbejdstider!$B$4:$AE$78,3,))</f>
        <v/>
      </c>
      <c r="H312" s="109" t="str">
        <f>IF(OR(E312=""),"",VLOOKUP(E312,[1]Arbejdstider!$B$4:$AE$78,4,))</f>
        <v/>
      </c>
      <c r="I312" s="109" t="str">
        <f>IF(OR(E312=""),"",VLOOKUP(E312,[1]Arbejdstider!$B$4:$AE$78,5,))</f>
        <v/>
      </c>
      <c r="J312" s="110" t="str">
        <f>IF(OR(E312=""),"",VLOOKUP(E312,[1]Arbejdstider!$B$4:$AE$78,6,))</f>
        <v/>
      </c>
      <c r="K312" s="110" t="str">
        <f>IF(OR(E312=""),"",VLOOKUP(E312,[1]Arbejdstider!$B$4:$AE$78,7,))</f>
        <v/>
      </c>
      <c r="L312" s="111" t="str">
        <f>IF(OR(E312=""),"",VLOOKUP(E312,[1]Arbejdstider!$B$3:$AE$78,10,))</f>
        <v/>
      </c>
      <c r="M312" s="111" t="str">
        <f>IF(OR(E312=""),"",VLOOKUP(E312,[1]Arbejdstider!$B$4:$AE$78,11,))</f>
        <v/>
      </c>
      <c r="N312" s="109" t="str">
        <f>IF(OR(E312=""),"",VLOOKUP(E312,[1]Arbejdstider!$B$4:$AE$78,14,))</f>
        <v/>
      </c>
      <c r="O312" s="109" t="str">
        <f>IF(OR(E312=""),"",VLOOKUP(E312,[1]Arbejdstider!$B$4:$AE$78,15,))</f>
        <v/>
      </c>
      <c r="P312" s="109" t="str">
        <f>IF(OR(E312=""),"",VLOOKUP(E312,[1]Arbejdstider!$B$4:$AE$78,12,))</f>
        <v/>
      </c>
      <c r="Q312" s="109" t="str">
        <f>IF(OR(E312=""),"",VLOOKUP(E312,[1]Arbejdstider!$B$4:$AE$78,13,))</f>
        <v/>
      </c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 t="str">
        <f>IF(OR(E312=""),"",VLOOKUP(E312,[1]Arbejdstider!$B$4:$AE$78,16,))</f>
        <v/>
      </c>
      <c r="AC312" s="112" t="str">
        <f>IF(OR(E312=""),"",VLOOKUP(E312,[1]Arbejdstider!$B$4:$AE$78,17,))</f>
        <v/>
      </c>
      <c r="AD312" s="112" t="str">
        <f>IF(OR(E312=""),"",VLOOKUP(E312,[1]Arbejdstider!$B$4:$AE$78,18,))</f>
        <v/>
      </c>
      <c r="AE312" s="112" t="str">
        <f>IF(OR(E312=""),"",VLOOKUP(E312,[1]Arbejdstider!$B$4:$AE$78,19,))</f>
        <v/>
      </c>
      <c r="AF312" s="113" t="str">
        <f>IF(OR(E312=""),"",VLOOKUP(E312,[1]Arbejdstider!$B$4:$AE$78,20,))</f>
        <v/>
      </c>
      <c r="AG312" s="109" t="str">
        <f>IF(OR(E312=""),"",VLOOKUP(E312,[1]Arbejdstider!$B$4:$AE$78,21,))</f>
        <v/>
      </c>
      <c r="AH312" s="109" t="str">
        <f>IF(OR(E312=""),"",VLOOKUP(E312,[1]Arbejdstider!$B$4:$AE$78,22,))</f>
        <v/>
      </c>
      <c r="AI312" s="109" t="str">
        <f>IF(OR(E312=""),"",VLOOKUP(E312,[1]Arbejdstider!$B$4:$AE$78,23,))</f>
        <v/>
      </c>
      <c r="AJ312" s="114" t="str">
        <f>IF(OR(E312=""),"",VLOOKUP(E312,[1]Arbejdstider!$B$4:$AE$78,20,))</f>
        <v/>
      </c>
      <c r="AK312" s="110" t="str">
        <f>IF(OR(E312=""),"",VLOOKUP(E312,[1]Arbejdstider!$B$4:$AE$78,21,))</f>
        <v/>
      </c>
      <c r="AL312" s="115"/>
      <c r="AM312" s="115"/>
      <c r="AN312" s="115"/>
      <c r="AO312" s="115"/>
      <c r="AP312" s="115"/>
      <c r="AQ312" s="115"/>
      <c r="AR312" s="116"/>
      <c r="AS312" s="117"/>
      <c r="AT312" s="118" t="str">
        <f>IF(OR(E312=""),"",VLOOKUP(E312,[1]Arbejdstider!$B$4:$AE$78,24,))</f>
        <v/>
      </c>
      <c r="AU312" s="113" t="str">
        <f>IF(OR(E312=""),"",VLOOKUP(E312,[1]Arbejdstider!$B$4:$AE$78,22,))</f>
        <v/>
      </c>
      <c r="AV312" s="113" t="str">
        <f>IF(OR(E312=""),"",VLOOKUP(E312,[1]Arbejdstider!$B$4:$AE$78,23,))</f>
        <v/>
      </c>
      <c r="AW312" s="119">
        <f t="shared" si="84"/>
        <v>0</v>
      </c>
      <c r="AX312" s="120">
        <f>IF(OR($F312="",$G312=""),0,((IF($G312-MAX($F312,([1]Arbejdstider!$C$84/24))+($G312&lt;$F312)&lt;0,0,$G312-MAX($F312,([1]Arbejdstider!$C$84/24))+($G312&lt;$F312)))*24)-((IF(($G312-MAX($F312,([1]Arbejdstider!$D$84/24))+($G312&lt;$F312))&lt;0,0,($G312-MAX($F312,([1]Arbejdstider!$D$84/24))+($G312&lt;$F312)))))*24)</f>
        <v>0</v>
      </c>
      <c r="AY312" s="121">
        <f>IF(OR($F312="",$G312=""),0,((IF($G312-MAX($F312,([1]Arbejdstider!$C$85/24))+($G312&lt;$F312)&lt;0,0,$G312-MAX($F312,([1]Arbejdstider!$C$85/24))+($G312&lt;$F312)))*24)-((IF(($G312-MAX($F312,([1]Arbejdstider!$D$85/24))+($G312&lt;$F312))&lt;0,0,($G312-MAX($F312,([1]Arbejdstider!$D$85/24))+($G312&lt;$F312)))))*24)-IF(OR($AR312="",$AS312=""),0,((IF($AS312-MAX($AR312,([1]Arbejdstider!$C$85/24))+($AS312&lt;$AR312)&lt;0,0,$AS312-MAX($AR312,([1]Arbejdstider!$C$85/24))+($AS312&lt;$AR312)))*24)-((IF(($AS312-MAX($AR312,([1]Arbejdstider!$D$85/24))+($AS312&lt;$AR312))&lt;0,0,($AS312-MAX($AR312,([1]Arbejdstider!$D$85/24))+($AS312&lt;$AR312)))))*24)</f>
        <v>0</v>
      </c>
      <c r="AZ312" s="121" t="str">
        <f>IFERROR(CEILING(IF(E312="","",IF(OR($F312=0,$G312=0),0,($G312&lt;=$F312)*(1-([1]Arbejdstider!$C$86/24)+([1]Arbejdstider!$D$86/24))*24+(MIN(([1]Arbejdstider!$D$86/24),$G312)-MIN(([1]Arbejdstider!$D$86/24),$F312)+MAX(([1]Arbejdstider!$C$86/24),$G312)-MAX(([1]Arbejdstider!$C$86/24),$F312))*24)-IF(OR($AR312=0,$AS312=0),0,($AS312&lt;=$AR312)*(1-([1]Arbejdstider!$C$86/24)+([1]Arbejdstider!$D$86/24))*24+(MIN(([1]Arbejdstider!$D$86/24),$AS312)-MIN(([1]Arbejdstider!$D$86/24),$AR312)+MAX(([1]Arbejdstider!$C$86/24),$AS312)-MAX(([1]Arbejdstider!$C$86/24),$AR312))*24)+IF(OR($H312=0,$I312=0),0,($I312&lt;=$H312)*(1-([1]Arbejdstider!$C$86/24)+([1]Arbejdstider!$D$86/24))*24+(MIN(([1]Arbejdstider!$D$86/24),$I312)-MIN(([1]Arbejdstider!$D$86/24),$H312)+MAX(([1]Arbejdstider!$C$86/24),$G312)-MAX(([1]Arbejdstider!$C$86/24),$H312))*24)),0.5),"")</f>
        <v/>
      </c>
      <c r="BA312" s="122">
        <f t="shared" si="70"/>
        <v>0</v>
      </c>
      <c r="BB312" s="122">
        <f t="shared" si="71"/>
        <v>0</v>
      </c>
      <c r="BC312" s="122">
        <f t="shared" si="72"/>
        <v>0</v>
      </c>
      <c r="BD312" s="123"/>
      <c r="BE312" s="124"/>
      <c r="BF312" s="122">
        <f t="shared" si="69"/>
        <v>0</v>
      </c>
      <c r="BG312" s="121" t="str">
        <f t="shared" si="79"/>
        <v/>
      </c>
      <c r="BH312" s="121">
        <f t="shared" si="73"/>
        <v>0</v>
      </c>
      <c r="BI312" s="121">
        <f t="shared" si="74"/>
        <v>0</v>
      </c>
      <c r="BJ312" s="121">
        <f t="shared" si="75"/>
        <v>0</v>
      </c>
      <c r="BK312" s="121">
        <f t="shared" si="83"/>
        <v>0</v>
      </c>
      <c r="BL312" s="121">
        <f t="shared" si="80"/>
        <v>0</v>
      </c>
      <c r="BM312" s="121">
        <f t="shared" si="76"/>
        <v>0</v>
      </c>
      <c r="BN312" s="121"/>
      <c r="BO312" s="125"/>
      <c r="BP312" s="126" t="e">
        <f>IF(OR(F312=0,G312=0),0,IF(AND(WEEKDAY(C312,2)=5,G312&lt;F312,G312&gt;(6/24)),(G312-MAX(F312,(6/24))+(F312&gt;G312))*24-7,IF(WEEKDAY(C312,2)=6,(G312-MAX(F312,(6/24))+(F312&gt;G312))*24,IF(WEEKDAY(C312,2)=7,IF(F312&gt;G312,([1]Arbejdstider!H$87-F312)*24,IF(F312&lt;G312,(G312-F312)*24)),0))))</f>
        <v>#VALUE!</v>
      </c>
      <c r="BQ312" s="126" t="e">
        <f>IF(OR(H312=0,I312=0),0,IF(AND(WEEKDAY(C312,2)=5,I312&lt;H312,I312&gt;(6/24)),(I312-MAX(H312,(6/24))+(H312&gt;I312))*24-7,IF(WEEKDAY(C312,2)=6,(I312-MAX(H312,(6/24))+(H312&gt;I312))*24,IF(WEEKDAY(C312,2)=7,IF(H312&gt;I312,([1]Arbejdstider!H$87-H312)*24,IF(H312&lt;I312,(I312-H312)*24)),""))))</f>
        <v>#VALUE!</v>
      </c>
      <c r="BR312" s="126"/>
      <c r="BS312" s="126"/>
      <c r="BT312" s="127"/>
      <c r="BU312" s="128">
        <f t="shared" si="77"/>
        <v>0</v>
      </c>
      <c r="BV312" s="129" t="str">
        <f t="shared" si="78"/>
        <v>Lørdag</v>
      </c>
      <c r="CF312" s="131"/>
      <c r="CG312" s="131"/>
      <c r="CP312" s="132"/>
    </row>
    <row r="313" spans="2:94" s="130" customFormat="1" x14ac:dyDescent="0.2">
      <c r="B313" s="106"/>
      <c r="C313" s="107">
        <f t="shared" si="81"/>
        <v>43744</v>
      </c>
      <c r="D313" s="107" t="str">
        <f t="shared" si="82"/>
        <v>Søndag</v>
      </c>
      <c r="E313" s="108"/>
      <c r="F313" s="109" t="str">
        <f>IF(OR(E313=""),"",VLOOKUP(E313,[1]Arbejdstider!$B$4:$AE$78,2,))</f>
        <v/>
      </c>
      <c r="G313" s="109" t="str">
        <f>IF(OR(E313=""),"",VLOOKUP(E313,[1]Arbejdstider!$B$4:$AE$78,3,))</f>
        <v/>
      </c>
      <c r="H313" s="109" t="str">
        <f>IF(OR(E313=""),"",VLOOKUP(E313,[1]Arbejdstider!$B$4:$AE$78,4,))</f>
        <v/>
      </c>
      <c r="I313" s="109" t="str">
        <f>IF(OR(E313=""),"",VLOOKUP(E313,[1]Arbejdstider!$B$4:$AE$78,5,))</f>
        <v/>
      </c>
      <c r="J313" s="110" t="str">
        <f>IF(OR(E313=""),"",VLOOKUP(E313,[1]Arbejdstider!$B$4:$AE$78,6,))</f>
        <v/>
      </c>
      <c r="K313" s="110" t="str">
        <f>IF(OR(E313=""),"",VLOOKUP(E313,[1]Arbejdstider!$B$4:$AE$78,7,))</f>
        <v/>
      </c>
      <c r="L313" s="111" t="str">
        <f>IF(OR(E313=""),"",VLOOKUP(E313,[1]Arbejdstider!$B$3:$AE$78,10,))</f>
        <v/>
      </c>
      <c r="M313" s="111" t="str">
        <f>IF(OR(E313=""),"",VLOOKUP(E313,[1]Arbejdstider!$B$4:$AE$78,11,))</f>
        <v/>
      </c>
      <c r="N313" s="109" t="str">
        <f>IF(OR(E313=""),"",VLOOKUP(E313,[1]Arbejdstider!$B$4:$AE$78,14,))</f>
        <v/>
      </c>
      <c r="O313" s="109" t="str">
        <f>IF(OR(E313=""),"",VLOOKUP(E313,[1]Arbejdstider!$B$4:$AE$78,15,))</f>
        <v/>
      </c>
      <c r="P313" s="109" t="str">
        <f>IF(OR(E313=""),"",VLOOKUP(E313,[1]Arbejdstider!$B$4:$AE$78,12,))</f>
        <v/>
      </c>
      <c r="Q313" s="109" t="str">
        <f>IF(OR(E313=""),"",VLOOKUP(E313,[1]Arbejdstider!$B$4:$AE$78,13,))</f>
        <v/>
      </c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 t="str">
        <f>IF(OR(E313=""),"",VLOOKUP(E313,[1]Arbejdstider!$B$4:$AE$78,16,))</f>
        <v/>
      </c>
      <c r="AC313" s="112" t="str">
        <f>IF(OR(E313=""),"",VLOOKUP(E313,[1]Arbejdstider!$B$4:$AE$78,17,))</f>
        <v/>
      </c>
      <c r="AD313" s="112" t="str">
        <f>IF(OR(E313=""),"",VLOOKUP(E313,[1]Arbejdstider!$B$4:$AE$78,18,))</f>
        <v/>
      </c>
      <c r="AE313" s="112" t="str">
        <f>IF(OR(E313=""),"",VLOOKUP(E313,[1]Arbejdstider!$B$4:$AE$78,19,))</f>
        <v/>
      </c>
      <c r="AF313" s="113" t="str">
        <f>IF(OR(E313=""),"",VLOOKUP(E313,[1]Arbejdstider!$B$4:$AE$78,20,))</f>
        <v/>
      </c>
      <c r="AG313" s="109" t="str">
        <f>IF(OR(E313=""),"",VLOOKUP(E313,[1]Arbejdstider!$B$4:$AE$78,21,))</f>
        <v/>
      </c>
      <c r="AH313" s="109" t="str">
        <f>IF(OR(E313=""),"",VLOOKUP(E313,[1]Arbejdstider!$B$4:$AE$78,22,))</f>
        <v/>
      </c>
      <c r="AI313" s="109" t="str">
        <f>IF(OR(E313=""),"",VLOOKUP(E313,[1]Arbejdstider!$B$4:$AE$78,23,))</f>
        <v/>
      </c>
      <c r="AJ313" s="114" t="str">
        <f>IF(OR(E313=""),"",VLOOKUP(E313,[1]Arbejdstider!$B$4:$AE$78,20,))</f>
        <v/>
      </c>
      <c r="AK313" s="110" t="str">
        <f>IF(OR(E313=""),"",VLOOKUP(E313,[1]Arbejdstider!$B$4:$AE$78,21,))</f>
        <v/>
      </c>
      <c r="AL313" s="115"/>
      <c r="AM313" s="115"/>
      <c r="AN313" s="115"/>
      <c r="AO313" s="115"/>
      <c r="AP313" s="115"/>
      <c r="AQ313" s="115"/>
      <c r="AR313" s="116"/>
      <c r="AS313" s="117"/>
      <c r="AT313" s="118" t="str">
        <f>IF(OR(E313=""),"",VLOOKUP(E313,[1]Arbejdstider!$B$4:$AE$78,24,))</f>
        <v/>
      </c>
      <c r="AU313" s="113" t="str">
        <f>IF(OR(E313=""),"",VLOOKUP(E313,[1]Arbejdstider!$B$4:$AE$78,22,))</f>
        <v/>
      </c>
      <c r="AV313" s="113" t="str">
        <f>IF(OR(E313=""),"",VLOOKUP(E313,[1]Arbejdstider!$B$4:$AE$78,23,))</f>
        <v/>
      </c>
      <c r="AW313" s="119">
        <f t="shared" si="84"/>
        <v>0</v>
      </c>
      <c r="AX313" s="120">
        <f>IF(OR($F313="",$G313=""),0,((IF($G313-MAX($F313,([1]Arbejdstider!$C$84/24))+($G313&lt;$F313)&lt;0,0,$G313-MAX($F313,([1]Arbejdstider!$C$84/24))+($G313&lt;$F313)))*24)-((IF(($G313-MAX($F313,([1]Arbejdstider!$D$84/24))+($G313&lt;$F313))&lt;0,0,($G313-MAX($F313,([1]Arbejdstider!$D$84/24))+($G313&lt;$F313)))))*24)</f>
        <v>0</v>
      </c>
      <c r="AY313" s="121">
        <f>IF(OR($F313="",$G313=""),0,((IF($G313-MAX($F313,([1]Arbejdstider!$C$85/24))+($G313&lt;$F313)&lt;0,0,$G313-MAX($F313,([1]Arbejdstider!$C$85/24))+($G313&lt;$F313)))*24)-((IF(($G313-MAX($F313,([1]Arbejdstider!$D$85/24))+($G313&lt;$F313))&lt;0,0,($G313-MAX($F313,([1]Arbejdstider!$D$85/24))+($G313&lt;$F313)))))*24)-IF(OR($AR313="",$AS313=""),0,((IF($AS313-MAX($AR313,([1]Arbejdstider!$C$85/24))+($AS313&lt;$AR313)&lt;0,0,$AS313-MAX($AR313,([1]Arbejdstider!$C$85/24))+($AS313&lt;$AR313)))*24)-((IF(($AS313-MAX($AR313,([1]Arbejdstider!$D$85/24))+($AS313&lt;$AR313))&lt;0,0,($AS313-MAX($AR313,([1]Arbejdstider!$D$85/24))+($AS313&lt;$AR313)))))*24)</f>
        <v>0</v>
      </c>
      <c r="AZ313" s="121" t="str">
        <f>IFERROR(CEILING(IF(E313="","",IF(OR($F313=0,$G313=0),0,($G313&lt;=$F313)*(1-([1]Arbejdstider!$C$86/24)+([1]Arbejdstider!$D$86/24))*24+(MIN(([1]Arbejdstider!$D$86/24),$G313)-MIN(([1]Arbejdstider!$D$86/24),$F313)+MAX(([1]Arbejdstider!$C$86/24),$G313)-MAX(([1]Arbejdstider!$C$86/24),$F313))*24)-IF(OR($AR313=0,$AS313=0),0,($AS313&lt;=$AR313)*(1-([1]Arbejdstider!$C$86/24)+([1]Arbejdstider!$D$86/24))*24+(MIN(([1]Arbejdstider!$D$86/24),$AS313)-MIN(([1]Arbejdstider!$D$86/24),$AR313)+MAX(([1]Arbejdstider!$C$86/24),$AS313)-MAX(([1]Arbejdstider!$C$86/24),$AR313))*24)+IF(OR($H313=0,$I313=0),0,($I313&lt;=$H313)*(1-([1]Arbejdstider!$C$86/24)+([1]Arbejdstider!$D$86/24))*24+(MIN(([1]Arbejdstider!$D$86/24),$I313)-MIN(([1]Arbejdstider!$D$86/24),$H313)+MAX(([1]Arbejdstider!$C$86/24),$G313)-MAX(([1]Arbejdstider!$C$86/24),$H313))*24)),0.5),"")</f>
        <v/>
      </c>
      <c r="BA313" s="122">
        <f t="shared" si="70"/>
        <v>0</v>
      </c>
      <c r="BB313" s="122">
        <f t="shared" si="71"/>
        <v>0</v>
      </c>
      <c r="BC313" s="122">
        <f t="shared" si="72"/>
        <v>0</v>
      </c>
      <c r="BD313" s="123"/>
      <c r="BE313" s="124"/>
      <c r="BF313" s="122">
        <f t="shared" si="69"/>
        <v>0</v>
      </c>
      <c r="BG313" s="121">
        <f t="shared" si="79"/>
        <v>0</v>
      </c>
      <c r="BH313" s="121">
        <f t="shared" si="73"/>
        <v>0</v>
      </c>
      <c r="BI313" s="121">
        <f t="shared" si="74"/>
        <v>0</v>
      </c>
      <c r="BJ313" s="121">
        <f t="shared" si="75"/>
        <v>0</v>
      </c>
      <c r="BK313" s="121">
        <f t="shared" si="83"/>
        <v>0</v>
      </c>
      <c r="BL313" s="121">
        <f t="shared" si="80"/>
        <v>0</v>
      </c>
      <c r="BM313" s="121">
        <f t="shared" si="76"/>
        <v>0</v>
      </c>
      <c r="BN313" s="121"/>
      <c r="BO313" s="125"/>
      <c r="BP313" s="126" t="b">
        <f>IF(OR(F313=0,G313=0),0,IF(AND(WEEKDAY(C313,2)=5,G313&lt;F313,G313&gt;(6/24)),(G313-MAX(F313,(6/24))+(F313&gt;G313))*24-7,IF(WEEKDAY(C313,2)=6,(G313-MAX(F313,(6/24))+(F313&gt;G313))*24,IF(WEEKDAY(C313,2)=7,IF(F313&gt;G313,([1]Arbejdstider!H$87-F313)*24,IF(F313&lt;G313,(G313-F313)*24)),0))))</f>
        <v>0</v>
      </c>
      <c r="BQ313" s="126" t="b">
        <f>IF(OR(H313=0,I313=0),0,IF(AND(WEEKDAY(C313,2)=5,I313&lt;H313,I313&gt;(6/24)),(I313-MAX(H313,(6/24))+(H313&gt;I313))*24-7,IF(WEEKDAY(C313,2)=6,(I313-MAX(H313,(6/24))+(H313&gt;I313))*24,IF(WEEKDAY(C313,2)=7,IF(H313&gt;I313,([1]Arbejdstider!H$87-H313)*24,IF(H313&lt;I313,(I313-H313)*24)),""))))</f>
        <v>0</v>
      </c>
      <c r="BR313" s="126"/>
      <c r="BS313" s="126"/>
      <c r="BT313" s="127"/>
      <c r="BU313" s="128">
        <f t="shared" si="77"/>
        <v>0</v>
      </c>
      <c r="BV313" s="129" t="str">
        <f t="shared" si="78"/>
        <v>Søndag</v>
      </c>
      <c r="CF313" s="131"/>
      <c r="CG313" s="131"/>
      <c r="CP313" s="132"/>
    </row>
    <row r="314" spans="2:94" s="130" customFormat="1" x14ac:dyDescent="0.2">
      <c r="B314" s="106"/>
      <c r="C314" s="107">
        <f t="shared" si="81"/>
        <v>43745</v>
      </c>
      <c r="D314" s="107" t="str">
        <f t="shared" si="82"/>
        <v>Mandag</v>
      </c>
      <c r="E314" s="108"/>
      <c r="F314" s="109" t="str">
        <f>IF(OR(E314=""),"",VLOOKUP(E314,[1]Arbejdstider!$B$4:$AE$78,2,))</f>
        <v/>
      </c>
      <c r="G314" s="109" t="str">
        <f>IF(OR(E314=""),"",VLOOKUP(E314,[1]Arbejdstider!$B$4:$AE$78,3,))</f>
        <v/>
      </c>
      <c r="H314" s="109" t="str">
        <f>IF(OR(E314=""),"",VLOOKUP(E314,[1]Arbejdstider!$B$4:$AE$78,4,))</f>
        <v/>
      </c>
      <c r="I314" s="109" t="str">
        <f>IF(OR(E314=""),"",VLOOKUP(E314,[1]Arbejdstider!$B$4:$AE$78,5,))</f>
        <v/>
      </c>
      <c r="J314" s="110" t="str">
        <f>IF(OR(E314=""),"",VLOOKUP(E314,[1]Arbejdstider!$B$4:$AE$78,6,))</f>
        <v/>
      </c>
      <c r="K314" s="110" t="str">
        <f>IF(OR(E314=""),"",VLOOKUP(E314,[1]Arbejdstider!$B$4:$AE$78,7,))</f>
        <v/>
      </c>
      <c r="L314" s="111" t="str">
        <f>IF(OR(E314=""),"",VLOOKUP(E314,[1]Arbejdstider!$B$3:$AE$78,10,))</f>
        <v/>
      </c>
      <c r="M314" s="111" t="str">
        <f>IF(OR(E314=""),"",VLOOKUP(E314,[1]Arbejdstider!$B$4:$AE$78,11,))</f>
        <v/>
      </c>
      <c r="N314" s="109" t="str">
        <f>IF(OR(E314=""),"",VLOOKUP(E314,[1]Arbejdstider!$B$4:$AE$78,14,))</f>
        <v/>
      </c>
      <c r="O314" s="109" t="str">
        <f>IF(OR(E314=""),"",VLOOKUP(E314,[1]Arbejdstider!$B$4:$AE$78,15,))</f>
        <v/>
      </c>
      <c r="P314" s="109" t="str">
        <f>IF(OR(E314=""),"",VLOOKUP(E314,[1]Arbejdstider!$B$4:$AE$78,12,))</f>
        <v/>
      </c>
      <c r="Q314" s="109" t="str">
        <f>IF(OR(E314=""),"",VLOOKUP(E314,[1]Arbejdstider!$B$4:$AE$78,13,))</f>
        <v/>
      </c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 t="str">
        <f>IF(OR(E314=""),"",VLOOKUP(E314,[1]Arbejdstider!$B$4:$AE$78,16,))</f>
        <v/>
      </c>
      <c r="AC314" s="112" t="str">
        <f>IF(OR(E314=""),"",VLOOKUP(E314,[1]Arbejdstider!$B$4:$AE$78,17,))</f>
        <v/>
      </c>
      <c r="AD314" s="112" t="str">
        <f>IF(OR(E314=""),"",VLOOKUP(E314,[1]Arbejdstider!$B$4:$AE$78,18,))</f>
        <v/>
      </c>
      <c r="AE314" s="112" t="str">
        <f>IF(OR(E314=""),"",VLOOKUP(E314,[1]Arbejdstider!$B$4:$AE$78,19,))</f>
        <v/>
      </c>
      <c r="AF314" s="113" t="str">
        <f>IF(OR(E314=""),"",VLOOKUP(E314,[1]Arbejdstider!$B$4:$AE$78,20,))</f>
        <v/>
      </c>
      <c r="AG314" s="109" t="str">
        <f>IF(OR(E314=""),"",VLOOKUP(E314,[1]Arbejdstider!$B$4:$AE$78,21,))</f>
        <v/>
      </c>
      <c r="AH314" s="109" t="str">
        <f>IF(OR(E314=""),"",VLOOKUP(E314,[1]Arbejdstider!$B$4:$AE$78,22,))</f>
        <v/>
      </c>
      <c r="AI314" s="109" t="str">
        <f>IF(OR(E314=""),"",VLOOKUP(E314,[1]Arbejdstider!$B$4:$AE$78,23,))</f>
        <v/>
      </c>
      <c r="AJ314" s="114" t="str">
        <f>IF(OR(E314=""),"",VLOOKUP(E314,[1]Arbejdstider!$B$4:$AE$78,20,))</f>
        <v/>
      </c>
      <c r="AK314" s="110" t="str">
        <f>IF(OR(E314=""),"",VLOOKUP(E314,[1]Arbejdstider!$B$4:$AE$78,21,))</f>
        <v/>
      </c>
      <c r="AL314" s="115"/>
      <c r="AM314" s="115"/>
      <c r="AN314" s="115"/>
      <c r="AO314" s="115"/>
      <c r="AP314" s="115"/>
      <c r="AQ314" s="115"/>
      <c r="AR314" s="116"/>
      <c r="AS314" s="117"/>
      <c r="AT314" s="118" t="str">
        <f>IF(OR(E314=""),"",VLOOKUP(E314,[1]Arbejdstider!$B$4:$AE$78,24,))</f>
        <v/>
      </c>
      <c r="AU314" s="113" t="str">
        <f>IF(OR(E314=""),"",VLOOKUP(E314,[1]Arbejdstider!$B$4:$AE$78,22,))</f>
        <v/>
      </c>
      <c r="AV314" s="113" t="str">
        <f>IF(OR(E314=""),"",VLOOKUP(E314,[1]Arbejdstider!$B$4:$AE$78,23,))</f>
        <v/>
      </c>
      <c r="AW314" s="119">
        <f t="shared" si="84"/>
        <v>0</v>
      </c>
      <c r="AX314" s="120">
        <f>IF(OR($F314="",$G314=""),0,((IF($G314-MAX($F314,([1]Arbejdstider!$C$84/24))+($G314&lt;$F314)&lt;0,0,$G314-MAX($F314,([1]Arbejdstider!$C$84/24))+($G314&lt;$F314)))*24)-((IF(($G314-MAX($F314,([1]Arbejdstider!$D$84/24))+($G314&lt;$F314))&lt;0,0,($G314-MAX($F314,([1]Arbejdstider!$D$84/24))+($G314&lt;$F314)))))*24)</f>
        <v>0</v>
      </c>
      <c r="AY314" s="121">
        <f>IF(OR($F314="",$G314=""),0,((IF($G314-MAX($F314,([1]Arbejdstider!$C$85/24))+($G314&lt;$F314)&lt;0,0,$G314-MAX($F314,([1]Arbejdstider!$C$85/24))+($G314&lt;$F314)))*24)-((IF(($G314-MAX($F314,([1]Arbejdstider!$D$85/24))+($G314&lt;$F314))&lt;0,0,($G314-MAX($F314,([1]Arbejdstider!$D$85/24))+($G314&lt;$F314)))))*24)-IF(OR($AR314="",$AS314=""),0,((IF($AS314-MAX($AR314,([1]Arbejdstider!$C$85/24))+($AS314&lt;$AR314)&lt;0,0,$AS314-MAX($AR314,([1]Arbejdstider!$C$85/24))+($AS314&lt;$AR314)))*24)-((IF(($AS314-MAX($AR314,([1]Arbejdstider!$D$85/24))+($AS314&lt;$AR314))&lt;0,0,($AS314-MAX($AR314,([1]Arbejdstider!$D$85/24))+($AS314&lt;$AR314)))))*24)</f>
        <v>0</v>
      </c>
      <c r="AZ314" s="121" t="str">
        <f>IFERROR(CEILING(IF(E314="","",IF(OR($F314=0,$G314=0),0,($G314&lt;=$F314)*(1-([1]Arbejdstider!$C$86/24)+([1]Arbejdstider!$D$86/24))*24+(MIN(([1]Arbejdstider!$D$86/24),$G314)-MIN(([1]Arbejdstider!$D$86/24),$F314)+MAX(([1]Arbejdstider!$C$86/24),$G314)-MAX(([1]Arbejdstider!$C$86/24),$F314))*24)-IF(OR($AR314=0,$AS314=0),0,($AS314&lt;=$AR314)*(1-([1]Arbejdstider!$C$86/24)+([1]Arbejdstider!$D$86/24))*24+(MIN(([1]Arbejdstider!$D$86/24),$AS314)-MIN(([1]Arbejdstider!$D$86/24),$AR314)+MAX(([1]Arbejdstider!$C$86/24),$AS314)-MAX(([1]Arbejdstider!$C$86/24),$AR314))*24)+IF(OR($H314=0,$I314=0),0,($I314&lt;=$H314)*(1-([1]Arbejdstider!$C$86/24)+([1]Arbejdstider!$D$86/24))*24+(MIN(([1]Arbejdstider!$D$86/24),$I314)-MIN(([1]Arbejdstider!$D$86/24),$H314)+MAX(([1]Arbejdstider!$C$86/24),$G314)-MAX(([1]Arbejdstider!$C$86/24),$H314))*24)),0.5),"")</f>
        <v/>
      </c>
      <c r="BA314" s="122">
        <f t="shared" si="70"/>
        <v>0</v>
      </c>
      <c r="BB314" s="122">
        <f t="shared" si="71"/>
        <v>0</v>
      </c>
      <c r="BC314" s="122">
        <f t="shared" si="72"/>
        <v>0</v>
      </c>
      <c r="BD314" s="123"/>
      <c r="BE314" s="124"/>
      <c r="BF314" s="122">
        <f t="shared" si="69"/>
        <v>0</v>
      </c>
      <c r="BG314" s="121" t="str">
        <f t="shared" si="79"/>
        <v/>
      </c>
      <c r="BH314" s="121">
        <f t="shared" si="73"/>
        <v>0</v>
      </c>
      <c r="BI314" s="121">
        <f t="shared" si="74"/>
        <v>0</v>
      </c>
      <c r="BJ314" s="121">
        <f t="shared" si="75"/>
        <v>0</v>
      </c>
      <c r="BK314" s="121">
        <f t="shared" si="83"/>
        <v>0</v>
      </c>
      <c r="BL314" s="121">
        <f t="shared" si="80"/>
        <v>0</v>
      </c>
      <c r="BM314" s="121">
        <f t="shared" si="76"/>
        <v>0</v>
      </c>
      <c r="BN314" s="121"/>
      <c r="BO314" s="125">
        <f>SUM(AW308:AW314)</f>
        <v>0</v>
      </c>
      <c r="BP314" s="126">
        <f>IF(OR(F314=0,G314=0),0,IF(AND(WEEKDAY(C314,2)=5,G314&lt;F314,G314&gt;(6/24)),(G314-MAX(F314,(6/24))+(F314&gt;G314))*24-7,IF(WEEKDAY(C314,2)=6,(G314-MAX(F314,(6/24))+(F314&gt;G314))*24,IF(WEEKDAY(C314,2)=7,IF(F314&gt;G314,([1]Arbejdstider!H$87-F314)*24,IF(F314&lt;G314,(G314-F314)*24)),0))))</f>
        <v>0</v>
      </c>
      <c r="BQ314" s="126" t="str">
        <f>IF(OR(H314=0,I314=0),0,IF(AND(WEEKDAY(C314,2)=5,I314&lt;H314,I314&gt;(6/24)),(I314-MAX(H314,(6/24))+(H314&gt;I314))*24-7,IF(WEEKDAY(C314,2)=6,(I314-MAX(H314,(6/24))+(H314&gt;I314))*24,IF(WEEKDAY(C314,2)=7,IF(H314&gt;I314,([1]Arbejdstider!H$87-H314)*24,IF(H314&lt;I314,(I314-H314)*24)),""))))</f>
        <v/>
      </c>
      <c r="BR314" s="126"/>
      <c r="BS314" s="126"/>
      <c r="BT314" s="127"/>
      <c r="BU314" s="128">
        <f t="shared" si="77"/>
        <v>0</v>
      </c>
      <c r="BV314" s="129" t="str">
        <f t="shared" si="78"/>
        <v>Mandag</v>
      </c>
      <c r="CF314" s="131"/>
      <c r="CG314" s="131"/>
      <c r="CP314" s="132"/>
    </row>
    <row r="315" spans="2:94" s="139" customFormat="1" x14ac:dyDescent="0.2">
      <c r="B315" s="133">
        <f>B308+1</f>
        <v>41</v>
      </c>
      <c r="C315" s="134">
        <f t="shared" si="81"/>
        <v>43746</v>
      </c>
      <c r="D315" s="134" t="str">
        <f t="shared" si="82"/>
        <v>Tirsdag</v>
      </c>
      <c r="E315" s="135"/>
      <c r="F315" s="109" t="str">
        <f>IF(OR(E315=""),"",VLOOKUP(E315,[1]Arbejdstider!$B$4:$AE$78,2,))</f>
        <v/>
      </c>
      <c r="G315" s="109" t="str">
        <f>IF(OR(E315=""),"",VLOOKUP(E315,[1]Arbejdstider!$B$4:$AE$78,3,))</f>
        <v/>
      </c>
      <c r="H315" s="109" t="str">
        <f>IF(OR(E315=""),"",VLOOKUP(E315,[1]Arbejdstider!$B$4:$AE$78,4,))</f>
        <v/>
      </c>
      <c r="I315" s="109" t="str">
        <f>IF(OR(E315=""),"",VLOOKUP(E315,[1]Arbejdstider!$B$4:$AE$78,5,))</f>
        <v/>
      </c>
      <c r="J315" s="110" t="str">
        <f>IF(OR(E315=""),"",VLOOKUP(E315,[1]Arbejdstider!$B$4:$AE$78,6,))</f>
        <v/>
      </c>
      <c r="K315" s="110" t="str">
        <f>IF(OR(E315=""),"",VLOOKUP(E315,[1]Arbejdstider!$B$4:$AE$78,7,))</f>
        <v/>
      </c>
      <c r="L315" s="111" t="str">
        <f>IF(OR(E315=""),"",VLOOKUP(E315,[1]Arbejdstider!$B$3:$AE$78,10,))</f>
        <v/>
      </c>
      <c r="M315" s="111" t="str">
        <f>IF(OR(E315=""),"",VLOOKUP(E315,[1]Arbejdstider!$B$4:$AE$78,11,))</f>
        <v/>
      </c>
      <c r="N315" s="109" t="str">
        <f>IF(OR(E315=""),"",VLOOKUP(E315,[1]Arbejdstider!$B$4:$AE$78,14,))</f>
        <v/>
      </c>
      <c r="O315" s="109" t="str">
        <f>IF(OR(E315=""),"",VLOOKUP(E315,[1]Arbejdstider!$B$4:$AE$78,15,))</f>
        <v/>
      </c>
      <c r="P315" s="109" t="str">
        <f>IF(OR(E315=""),"",VLOOKUP(E315,[1]Arbejdstider!$B$4:$AE$78,12,))</f>
        <v/>
      </c>
      <c r="Q315" s="109" t="str">
        <f>IF(OR(E315=""),"",VLOOKUP(E315,[1]Arbejdstider!$B$4:$AE$78,13,))</f>
        <v/>
      </c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 t="str">
        <f>IF(OR(E315=""),"",VLOOKUP(E315,[1]Arbejdstider!$B$4:$AE$78,16,))</f>
        <v/>
      </c>
      <c r="AC315" s="112" t="str">
        <f>IF(OR(E315=""),"",VLOOKUP(E315,[1]Arbejdstider!$B$4:$AE$78,17,))</f>
        <v/>
      </c>
      <c r="AD315" s="112" t="str">
        <f>IF(OR(E315=""),"",VLOOKUP(E315,[1]Arbejdstider!$B$4:$AE$78,18,))</f>
        <v/>
      </c>
      <c r="AE315" s="112" t="str">
        <f>IF(OR(E315=""),"",VLOOKUP(E315,[1]Arbejdstider!$B$4:$AE$78,19,))</f>
        <v/>
      </c>
      <c r="AF315" s="113" t="str">
        <f>IF(OR(E315=""),"",VLOOKUP(E315,[1]Arbejdstider!$B$4:$AE$78,20,))</f>
        <v/>
      </c>
      <c r="AG315" s="109" t="str">
        <f>IF(OR(E315=""),"",VLOOKUP(E315,[1]Arbejdstider!$B$4:$AE$78,21,))</f>
        <v/>
      </c>
      <c r="AH315" s="109" t="str">
        <f>IF(OR(E315=""),"",VLOOKUP(E315,[1]Arbejdstider!$B$4:$AE$78,22,))</f>
        <v/>
      </c>
      <c r="AI315" s="109" t="str">
        <f>IF(OR(E315=""),"",VLOOKUP(E315,[1]Arbejdstider!$B$4:$AE$78,23,))</f>
        <v/>
      </c>
      <c r="AJ315" s="114" t="str">
        <f>IF(OR(E315=""),"",VLOOKUP(E315,[1]Arbejdstider!$B$4:$AE$78,20,))</f>
        <v/>
      </c>
      <c r="AK315" s="110" t="str">
        <f>IF(OR(E315=""),"",VLOOKUP(E315,[1]Arbejdstider!$B$4:$AE$78,21,))</f>
        <v/>
      </c>
      <c r="AL315" s="115"/>
      <c r="AM315" s="115"/>
      <c r="AN315" s="115"/>
      <c r="AO315" s="115"/>
      <c r="AP315" s="115"/>
      <c r="AQ315" s="115"/>
      <c r="AR315" s="116"/>
      <c r="AS315" s="117"/>
      <c r="AT315" s="118" t="str">
        <f>IF(OR(E315=""),"",VLOOKUP(E315,[1]Arbejdstider!$B$4:$AE$78,24,))</f>
        <v/>
      </c>
      <c r="AU315" s="113" t="str">
        <f>IF(OR(E315=""),"",VLOOKUP(E315,[1]Arbejdstider!$B$4:$AE$78,22,))</f>
        <v/>
      </c>
      <c r="AV315" s="113" t="str">
        <f>IF(OR(E315=""),"",VLOOKUP(E315,[1]Arbejdstider!$B$4:$AE$78,23,))</f>
        <v/>
      </c>
      <c r="AW315" s="119">
        <f t="shared" si="84"/>
        <v>0</v>
      </c>
      <c r="AX315" s="120">
        <f>IF(OR($F315="",$G315=""),0,((IF($G315-MAX($F315,([1]Arbejdstider!$C$84/24))+($G315&lt;$F315)&lt;0,0,$G315-MAX($F315,([1]Arbejdstider!$C$84/24))+($G315&lt;$F315)))*24)-((IF(($G315-MAX($F315,([1]Arbejdstider!$D$84/24))+($G315&lt;$F315))&lt;0,0,($G315-MAX($F315,([1]Arbejdstider!$D$84/24))+($G315&lt;$F315)))))*24)</f>
        <v>0</v>
      </c>
      <c r="AY315" s="122">
        <f>IF(OR($F315="",$G315=""),0,((IF($G315-MAX($F315,([1]Arbejdstider!$C$85/24))+($G315&lt;$F315)&lt;0,0,$G315-MAX($F315,([1]Arbejdstider!$C$85/24))+($G315&lt;$F315)))*24)-((IF(($G315-MAX($F315,([1]Arbejdstider!$D$85/24))+($G315&lt;$F315))&lt;0,0,($G315-MAX($F315,([1]Arbejdstider!$D$85/24))+($G315&lt;$F315)))))*24)-IF(OR($AR315="",$AS315=""),0,((IF($AS315-MAX($AR315,([1]Arbejdstider!$C$85/24))+($AS315&lt;$AR315)&lt;0,0,$AS315-MAX($AR315,([1]Arbejdstider!$C$85/24))+($AS315&lt;$AR315)))*24)-((IF(($AS315-MAX($AR315,([1]Arbejdstider!$D$85/24))+($AS315&lt;$AR315))&lt;0,0,($AS315-MAX($AR315,([1]Arbejdstider!$D$85/24))+($AS315&lt;$AR315)))))*24)</f>
        <v>0</v>
      </c>
      <c r="AZ315" s="122" t="str">
        <f>IFERROR(CEILING(IF(E315="","",IF(OR($F315=0,$G315=0),0,($G315&lt;=$F315)*(1-([1]Arbejdstider!$C$86/24)+([1]Arbejdstider!$D$86/24))*24+(MIN(([1]Arbejdstider!$D$86/24),$G315)-MIN(([1]Arbejdstider!$D$86/24),$F315)+MAX(([1]Arbejdstider!$C$86/24),$G315)-MAX(([1]Arbejdstider!$C$86/24),$F315))*24)-IF(OR($AR315=0,$AS315=0),0,($AS315&lt;=$AR315)*(1-([1]Arbejdstider!$C$86/24)+([1]Arbejdstider!$D$86/24))*24+(MIN(([1]Arbejdstider!$D$86/24),$AS315)-MIN(([1]Arbejdstider!$D$86/24),$AR315)+MAX(([1]Arbejdstider!$C$86/24),$AS315)-MAX(([1]Arbejdstider!$C$86/24),$AR315))*24)+IF(OR($H315=0,$I315=0),0,($I315&lt;=$H315)*(1-([1]Arbejdstider!$C$86/24)+([1]Arbejdstider!$D$86/24))*24+(MIN(([1]Arbejdstider!$D$86/24),$I315)-MIN(([1]Arbejdstider!$D$86/24),$H315)+MAX(([1]Arbejdstider!$C$86/24),$G315)-MAX(([1]Arbejdstider!$C$86/24),$H315))*24)),0.5),"")</f>
        <v/>
      </c>
      <c r="BA315" s="122">
        <f t="shared" si="70"/>
        <v>0</v>
      </c>
      <c r="BB315" s="122">
        <f t="shared" si="71"/>
        <v>0</v>
      </c>
      <c r="BC315" s="122">
        <f t="shared" si="72"/>
        <v>0</v>
      </c>
      <c r="BD315" s="123"/>
      <c r="BE315" s="124"/>
      <c r="BF315" s="122">
        <f t="shared" si="69"/>
        <v>0</v>
      </c>
      <c r="BG315" s="122" t="str">
        <f t="shared" si="79"/>
        <v/>
      </c>
      <c r="BH315" s="122">
        <f t="shared" si="73"/>
        <v>0</v>
      </c>
      <c r="BI315" s="121">
        <f t="shared" si="74"/>
        <v>0</v>
      </c>
      <c r="BJ315" s="122">
        <f t="shared" si="75"/>
        <v>0</v>
      </c>
      <c r="BK315" s="122">
        <f t="shared" si="83"/>
        <v>0</v>
      </c>
      <c r="BL315" s="121">
        <f t="shared" si="80"/>
        <v>0</v>
      </c>
      <c r="BM315" s="121">
        <f t="shared" si="76"/>
        <v>0</v>
      </c>
      <c r="BN315" s="121"/>
      <c r="BO315" s="136"/>
      <c r="BP315" s="137">
        <f>IF(OR(F315=0,G315=0),0,IF(AND(WEEKDAY(C315,2)=5,G315&lt;F315,G315&gt;(6/24)),(G315-MAX(F315,(6/24))+(F315&gt;G315))*24-7,IF(WEEKDAY(C315,2)=6,(G315-MAX(F315,(6/24))+(F315&gt;G315))*24,IF(WEEKDAY(C315,2)=7,IF(F315&gt;G315,([1]Arbejdstider!H$87-F315)*24,IF(F315&lt;G315,(G315-F315)*24)),0))))</f>
        <v>0</v>
      </c>
      <c r="BQ315" s="126" t="str">
        <f>IF(OR(H315=0,I315=0),0,IF(AND(WEEKDAY(C315,2)=5,I315&lt;H315,I315&gt;(6/24)),(I315-MAX(H315,(6/24))+(H315&gt;I315))*24-7,IF(WEEKDAY(C315,2)=6,(I315-MAX(H315,(6/24))+(H315&gt;I315))*24,IF(WEEKDAY(C315,2)=7,IF(H315&gt;I315,([1]Arbejdstider!H$87-H315)*24,IF(H315&lt;I315,(I315-H315)*24)),""))))</f>
        <v/>
      </c>
      <c r="BR315" s="137"/>
      <c r="BS315" s="137"/>
      <c r="BT315" s="138"/>
      <c r="BU315" s="128">
        <f t="shared" si="77"/>
        <v>41</v>
      </c>
      <c r="BV315" s="129" t="str">
        <f t="shared" si="78"/>
        <v>Tirsdag</v>
      </c>
      <c r="CF315" s="140"/>
      <c r="CG315" s="140"/>
      <c r="CP315" s="141"/>
    </row>
    <row r="316" spans="2:94" s="139" customFormat="1" x14ac:dyDescent="0.2">
      <c r="B316" s="133"/>
      <c r="C316" s="134">
        <f t="shared" si="81"/>
        <v>43747</v>
      </c>
      <c r="D316" s="134" t="str">
        <f t="shared" si="82"/>
        <v>Onsdag</v>
      </c>
      <c r="E316" s="135"/>
      <c r="F316" s="109" t="str">
        <f>IF(OR(E316=""),"",VLOOKUP(E316,[1]Arbejdstider!$B$4:$AE$78,2,))</f>
        <v/>
      </c>
      <c r="G316" s="109" t="str">
        <f>IF(OR(E316=""),"",VLOOKUP(E316,[1]Arbejdstider!$B$4:$AE$78,3,))</f>
        <v/>
      </c>
      <c r="H316" s="109" t="str">
        <f>IF(OR(E316=""),"",VLOOKUP(E316,[1]Arbejdstider!$B$4:$AE$78,4,))</f>
        <v/>
      </c>
      <c r="I316" s="109" t="str">
        <f>IF(OR(E316=""),"",VLOOKUP(E316,[1]Arbejdstider!$B$4:$AE$78,5,))</f>
        <v/>
      </c>
      <c r="J316" s="110" t="str">
        <f>IF(OR(E316=""),"",VLOOKUP(E316,[1]Arbejdstider!$B$4:$AE$78,6,))</f>
        <v/>
      </c>
      <c r="K316" s="110" t="str">
        <f>IF(OR(E316=""),"",VLOOKUP(E316,[1]Arbejdstider!$B$4:$AE$78,7,))</f>
        <v/>
      </c>
      <c r="L316" s="111" t="str">
        <f>IF(OR(E316=""),"",VLOOKUP(E316,[1]Arbejdstider!$B$3:$AE$78,10,))</f>
        <v/>
      </c>
      <c r="M316" s="111" t="str">
        <f>IF(OR(E316=""),"",VLOOKUP(E316,[1]Arbejdstider!$B$4:$AE$78,11,))</f>
        <v/>
      </c>
      <c r="N316" s="109" t="str">
        <f>IF(OR(E316=""),"",VLOOKUP(E316,[1]Arbejdstider!$B$4:$AE$78,14,))</f>
        <v/>
      </c>
      <c r="O316" s="109" t="str">
        <f>IF(OR(E316=""),"",VLOOKUP(E316,[1]Arbejdstider!$B$4:$AE$78,15,))</f>
        <v/>
      </c>
      <c r="P316" s="109" t="str">
        <f>IF(OR(E316=""),"",VLOOKUP(E316,[1]Arbejdstider!$B$4:$AE$78,12,))</f>
        <v/>
      </c>
      <c r="Q316" s="109" t="str">
        <f>IF(OR(E316=""),"",VLOOKUP(E316,[1]Arbejdstider!$B$4:$AE$78,13,))</f>
        <v/>
      </c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 t="str">
        <f>IF(OR(E316=""),"",VLOOKUP(E316,[1]Arbejdstider!$B$4:$AE$78,16,))</f>
        <v/>
      </c>
      <c r="AC316" s="112" t="str">
        <f>IF(OR(E316=""),"",VLOOKUP(E316,[1]Arbejdstider!$B$4:$AE$78,17,))</f>
        <v/>
      </c>
      <c r="AD316" s="112" t="str">
        <f>IF(OR(E316=""),"",VLOOKUP(E316,[1]Arbejdstider!$B$4:$AE$78,18,))</f>
        <v/>
      </c>
      <c r="AE316" s="112" t="str">
        <f>IF(OR(E316=""),"",VLOOKUP(E316,[1]Arbejdstider!$B$4:$AE$78,19,))</f>
        <v/>
      </c>
      <c r="AF316" s="113" t="str">
        <f>IF(OR(E316=""),"",VLOOKUP(E316,[1]Arbejdstider!$B$4:$AE$78,20,))</f>
        <v/>
      </c>
      <c r="AG316" s="109" t="str">
        <f>IF(OR(E316=""),"",VLOOKUP(E316,[1]Arbejdstider!$B$4:$AE$78,21,))</f>
        <v/>
      </c>
      <c r="AH316" s="109" t="str">
        <f>IF(OR(E316=""),"",VLOOKUP(E316,[1]Arbejdstider!$B$4:$AE$78,22,))</f>
        <v/>
      </c>
      <c r="AI316" s="109" t="str">
        <f>IF(OR(E316=""),"",VLOOKUP(E316,[1]Arbejdstider!$B$4:$AE$78,23,))</f>
        <v/>
      </c>
      <c r="AJ316" s="114" t="str">
        <f>IF(OR(E316=""),"",VLOOKUP(E316,[1]Arbejdstider!$B$4:$AE$78,20,))</f>
        <v/>
      </c>
      <c r="AK316" s="110" t="str">
        <f>IF(OR(E316=""),"",VLOOKUP(E316,[1]Arbejdstider!$B$4:$AE$78,21,))</f>
        <v/>
      </c>
      <c r="AL316" s="115"/>
      <c r="AM316" s="115"/>
      <c r="AN316" s="115"/>
      <c r="AO316" s="115"/>
      <c r="AP316" s="115"/>
      <c r="AQ316" s="115"/>
      <c r="AR316" s="116"/>
      <c r="AS316" s="117"/>
      <c r="AT316" s="118" t="str">
        <f>IF(OR(E316=""),"",VLOOKUP(E316,[1]Arbejdstider!$B$4:$AE$78,24,))</f>
        <v/>
      </c>
      <c r="AU316" s="113" t="str">
        <f>IF(OR(E316=""),"",VLOOKUP(E316,[1]Arbejdstider!$B$4:$AE$78,22,))</f>
        <v/>
      </c>
      <c r="AV316" s="113" t="str">
        <f>IF(OR(E316=""),"",VLOOKUP(E316,[1]Arbejdstider!$B$4:$AE$78,23,))</f>
        <v/>
      </c>
      <c r="AW316" s="119">
        <f t="shared" si="84"/>
        <v>0</v>
      </c>
      <c r="AX316" s="120">
        <f>IF(OR($F316="",$G316=""),0,((IF($G316-MAX($F316,([1]Arbejdstider!$C$84/24))+($G316&lt;$F316)&lt;0,0,$G316-MAX($F316,([1]Arbejdstider!$C$84/24))+($G316&lt;$F316)))*24)-((IF(($G316-MAX($F316,([1]Arbejdstider!$D$84/24))+($G316&lt;$F316))&lt;0,0,($G316-MAX($F316,([1]Arbejdstider!$D$84/24))+($G316&lt;$F316)))))*24)</f>
        <v>0</v>
      </c>
      <c r="AY316" s="122">
        <f>IF(OR($F316="",$G316=""),0,((IF($G316-MAX($F316,([1]Arbejdstider!$C$85/24))+($G316&lt;$F316)&lt;0,0,$G316-MAX($F316,([1]Arbejdstider!$C$85/24))+($G316&lt;$F316)))*24)-((IF(($G316-MAX($F316,([1]Arbejdstider!$D$85/24))+($G316&lt;$F316))&lt;0,0,($G316-MAX($F316,([1]Arbejdstider!$D$85/24))+($G316&lt;$F316)))))*24)-IF(OR($AR316="",$AS316=""),0,((IF($AS316-MAX($AR316,([1]Arbejdstider!$C$85/24))+($AS316&lt;$AR316)&lt;0,0,$AS316-MAX($AR316,([1]Arbejdstider!$C$85/24))+($AS316&lt;$AR316)))*24)-((IF(($AS316-MAX($AR316,([1]Arbejdstider!$D$85/24))+($AS316&lt;$AR316))&lt;0,0,($AS316-MAX($AR316,([1]Arbejdstider!$D$85/24))+($AS316&lt;$AR316)))))*24)</f>
        <v>0</v>
      </c>
      <c r="AZ316" s="122" t="str">
        <f>IFERROR(CEILING(IF(E316="","",IF(OR($F316=0,$G316=0),0,($G316&lt;=$F316)*(1-([1]Arbejdstider!$C$86/24)+([1]Arbejdstider!$D$86/24))*24+(MIN(([1]Arbejdstider!$D$86/24),$G316)-MIN(([1]Arbejdstider!$D$86/24),$F316)+MAX(([1]Arbejdstider!$C$86/24),$G316)-MAX(([1]Arbejdstider!$C$86/24),$F316))*24)-IF(OR($AR316=0,$AS316=0),0,($AS316&lt;=$AR316)*(1-([1]Arbejdstider!$C$86/24)+([1]Arbejdstider!$D$86/24))*24+(MIN(([1]Arbejdstider!$D$86/24),$AS316)-MIN(([1]Arbejdstider!$D$86/24),$AR316)+MAX(([1]Arbejdstider!$C$86/24),$AS316)-MAX(([1]Arbejdstider!$C$86/24),$AR316))*24)+IF(OR($H316=0,$I316=0),0,($I316&lt;=$H316)*(1-([1]Arbejdstider!$C$86/24)+([1]Arbejdstider!$D$86/24))*24+(MIN(([1]Arbejdstider!$D$86/24),$I316)-MIN(([1]Arbejdstider!$D$86/24),$H316)+MAX(([1]Arbejdstider!$C$86/24),$G316)-MAX(([1]Arbejdstider!$C$86/24),$H316))*24)),0.5),"")</f>
        <v/>
      </c>
      <c r="BA316" s="122">
        <f t="shared" si="70"/>
        <v>0</v>
      </c>
      <c r="BB316" s="122">
        <f t="shared" si="71"/>
        <v>0</v>
      </c>
      <c r="BC316" s="122">
        <f t="shared" si="72"/>
        <v>0</v>
      </c>
      <c r="BD316" s="123"/>
      <c r="BE316" s="124"/>
      <c r="BF316" s="122">
        <f t="shared" si="69"/>
        <v>0</v>
      </c>
      <c r="BG316" s="122" t="str">
        <f t="shared" si="79"/>
        <v/>
      </c>
      <c r="BH316" s="122">
        <f t="shared" si="73"/>
        <v>0</v>
      </c>
      <c r="BI316" s="121">
        <f t="shared" si="74"/>
        <v>0</v>
      </c>
      <c r="BJ316" s="122">
        <f t="shared" si="75"/>
        <v>0</v>
      </c>
      <c r="BK316" s="122">
        <f t="shared" si="83"/>
        <v>0</v>
      </c>
      <c r="BL316" s="121">
        <f t="shared" si="80"/>
        <v>0</v>
      </c>
      <c r="BM316" s="121">
        <f t="shared" si="76"/>
        <v>0</v>
      </c>
      <c r="BN316" s="121"/>
      <c r="BO316" s="136"/>
      <c r="BP316" s="137">
        <f>IF(OR(F316=0,G316=0),0,IF(AND(WEEKDAY(C316,2)=5,G316&lt;F316,G316&gt;(6/24)),(G316-MAX(F316,(6/24))+(F316&gt;G316))*24-7,IF(WEEKDAY(C316,2)=6,(G316-MAX(F316,(6/24))+(F316&gt;G316))*24,IF(WEEKDAY(C316,2)=7,IF(F316&gt;G316,([1]Arbejdstider!H$87-F316)*24,IF(F316&lt;G316,(G316-F316)*24)),0))))</f>
        <v>0</v>
      </c>
      <c r="BQ316" s="126" t="str">
        <f>IF(OR(H316=0,I316=0),0,IF(AND(WEEKDAY(C316,2)=5,I316&lt;H316,I316&gt;(6/24)),(I316-MAX(H316,(6/24))+(H316&gt;I316))*24-7,IF(WEEKDAY(C316,2)=6,(I316-MAX(H316,(6/24))+(H316&gt;I316))*24,IF(WEEKDAY(C316,2)=7,IF(H316&gt;I316,([1]Arbejdstider!H$87-H316)*24,IF(H316&lt;I316,(I316-H316)*24)),""))))</f>
        <v/>
      </c>
      <c r="BR316" s="137"/>
      <c r="BS316" s="137"/>
      <c r="BT316" s="138"/>
      <c r="BU316" s="128">
        <f t="shared" si="77"/>
        <v>0</v>
      </c>
      <c r="BV316" s="129" t="str">
        <f t="shared" si="78"/>
        <v>Onsdag</v>
      </c>
      <c r="CF316" s="140"/>
      <c r="CG316" s="140"/>
      <c r="CP316" s="141"/>
    </row>
    <row r="317" spans="2:94" s="139" customFormat="1" x14ac:dyDescent="0.2">
      <c r="B317" s="133"/>
      <c r="C317" s="134">
        <f t="shared" si="81"/>
        <v>43748</v>
      </c>
      <c r="D317" s="134" t="str">
        <f t="shared" si="82"/>
        <v>Torsdag</v>
      </c>
      <c r="E317" s="135"/>
      <c r="F317" s="109" t="str">
        <f>IF(OR(E317=""),"",VLOOKUP(E317,[1]Arbejdstider!$B$4:$AE$78,2,))</f>
        <v/>
      </c>
      <c r="G317" s="109" t="str">
        <f>IF(OR(E317=""),"",VLOOKUP(E317,[1]Arbejdstider!$B$4:$AE$78,3,))</f>
        <v/>
      </c>
      <c r="H317" s="109" t="str">
        <f>IF(OR(E317=""),"",VLOOKUP(E317,[1]Arbejdstider!$B$4:$AE$78,4,))</f>
        <v/>
      </c>
      <c r="I317" s="109" t="str">
        <f>IF(OR(E317=""),"",VLOOKUP(E317,[1]Arbejdstider!$B$4:$AE$78,5,))</f>
        <v/>
      </c>
      <c r="J317" s="110" t="str">
        <f>IF(OR(E317=""),"",VLOOKUP(E317,[1]Arbejdstider!$B$4:$AE$78,6,))</f>
        <v/>
      </c>
      <c r="K317" s="110" t="str">
        <f>IF(OR(E317=""),"",VLOOKUP(E317,[1]Arbejdstider!$B$4:$AE$78,7,))</f>
        <v/>
      </c>
      <c r="L317" s="111" t="str">
        <f>IF(OR(E317=""),"",VLOOKUP(E317,[1]Arbejdstider!$B$3:$AE$78,10,))</f>
        <v/>
      </c>
      <c r="M317" s="111" t="str">
        <f>IF(OR(E317=""),"",VLOOKUP(E317,[1]Arbejdstider!$B$4:$AE$78,11,))</f>
        <v/>
      </c>
      <c r="N317" s="109" t="str">
        <f>IF(OR(E317=""),"",VLOOKUP(E317,[1]Arbejdstider!$B$4:$AE$78,14,))</f>
        <v/>
      </c>
      <c r="O317" s="109" t="str">
        <f>IF(OR(E317=""),"",VLOOKUP(E317,[1]Arbejdstider!$B$4:$AE$78,15,))</f>
        <v/>
      </c>
      <c r="P317" s="109" t="str">
        <f>IF(OR(E317=""),"",VLOOKUP(E317,[1]Arbejdstider!$B$4:$AE$78,12,))</f>
        <v/>
      </c>
      <c r="Q317" s="109" t="str">
        <f>IF(OR(E317=""),"",VLOOKUP(E317,[1]Arbejdstider!$B$4:$AE$78,13,))</f>
        <v/>
      </c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 t="str">
        <f>IF(OR(E317=""),"",VLOOKUP(E317,[1]Arbejdstider!$B$4:$AE$78,16,))</f>
        <v/>
      </c>
      <c r="AC317" s="112" t="str">
        <f>IF(OR(E317=""),"",VLOOKUP(E317,[1]Arbejdstider!$B$4:$AE$78,17,))</f>
        <v/>
      </c>
      <c r="AD317" s="112" t="str">
        <f>IF(OR(E317=""),"",VLOOKUP(E317,[1]Arbejdstider!$B$4:$AE$78,18,))</f>
        <v/>
      </c>
      <c r="AE317" s="112" t="str">
        <f>IF(OR(E317=""),"",VLOOKUP(E317,[1]Arbejdstider!$B$4:$AE$78,19,))</f>
        <v/>
      </c>
      <c r="AF317" s="113" t="str">
        <f>IF(OR(E317=""),"",VLOOKUP(E317,[1]Arbejdstider!$B$4:$AE$78,20,))</f>
        <v/>
      </c>
      <c r="AG317" s="109" t="str">
        <f>IF(OR(E317=""),"",VLOOKUP(E317,[1]Arbejdstider!$B$4:$AE$78,21,))</f>
        <v/>
      </c>
      <c r="AH317" s="109" t="str">
        <f>IF(OR(E317=""),"",VLOOKUP(E317,[1]Arbejdstider!$B$4:$AE$78,22,))</f>
        <v/>
      </c>
      <c r="AI317" s="109" t="str">
        <f>IF(OR(E317=""),"",VLOOKUP(E317,[1]Arbejdstider!$B$4:$AE$78,23,))</f>
        <v/>
      </c>
      <c r="AJ317" s="114" t="str">
        <f>IF(OR(E317=""),"",VLOOKUP(E317,[1]Arbejdstider!$B$4:$AE$78,20,))</f>
        <v/>
      </c>
      <c r="AK317" s="110" t="str">
        <f>IF(OR(E317=""),"",VLOOKUP(E317,[1]Arbejdstider!$B$4:$AE$78,21,))</f>
        <v/>
      </c>
      <c r="AL317" s="115"/>
      <c r="AM317" s="115"/>
      <c r="AN317" s="115"/>
      <c r="AO317" s="115"/>
      <c r="AP317" s="115"/>
      <c r="AQ317" s="115"/>
      <c r="AR317" s="116"/>
      <c r="AS317" s="117"/>
      <c r="AT317" s="118" t="str">
        <f>IF(OR(E317=""),"",VLOOKUP(E317,[1]Arbejdstider!$B$4:$AE$78,24,))</f>
        <v/>
      </c>
      <c r="AU317" s="113" t="str">
        <f>IF(OR(E317=""),"",VLOOKUP(E317,[1]Arbejdstider!$B$4:$AE$78,22,))</f>
        <v/>
      </c>
      <c r="AV317" s="113" t="str">
        <f>IF(OR(E317=""),"",VLOOKUP(E317,[1]Arbejdstider!$B$4:$AE$78,23,))</f>
        <v/>
      </c>
      <c r="AW317" s="119">
        <f t="shared" si="84"/>
        <v>0</v>
      </c>
      <c r="AX317" s="120">
        <f>IF(OR($F317="",$G317=""),0,((IF($G317-MAX($F317,([1]Arbejdstider!$C$84/24))+($G317&lt;$F317)&lt;0,0,$G317-MAX($F317,([1]Arbejdstider!$C$84/24))+($G317&lt;$F317)))*24)-((IF(($G317-MAX($F317,([1]Arbejdstider!$D$84/24))+($G317&lt;$F317))&lt;0,0,($G317-MAX($F317,([1]Arbejdstider!$D$84/24))+($G317&lt;$F317)))))*24)</f>
        <v>0</v>
      </c>
      <c r="AY317" s="122">
        <f>IF(OR($F317="",$G317=""),0,((IF($G317-MAX($F317,([1]Arbejdstider!$C$85/24))+($G317&lt;$F317)&lt;0,0,$G317-MAX($F317,([1]Arbejdstider!$C$85/24))+($G317&lt;$F317)))*24)-((IF(($G317-MAX($F317,([1]Arbejdstider!$D$85/24))+($G317&lt;$F317))&lt;0,0,($G317-MAX($F317,([1]Arbejdstider!$D$85/24))+($G317&lt;$F317)))))*24)-IF(OR($AR317="",$AS317=""),0,((IF($AS317-MAX($AR317,([1]Arbejdstider!$C$85/24))+($AS317&lt;$AR317)&lt;0,0,$AS317-MAX($AR317,([1]Arbejdstider!$C$85/24))+($AS317&lt;$AR317)))*24)-((IF(($AS317-MAX($AR317,([1]Arbejdstider!$D$85/24))+($AS317&lt;$AR317))&lt;0,0,($AS317-MAX($AR317,([1]Arbejdstider!$D$85/24))+($AS317&lt;$AR317)))))*24)</f>
        <v>0</v>
      </c>
      <c r="AZ317" s="122" t="str">
        <f>IFERROR(CEILING(IF(E317="","",IF(OR($F317=0,$G317=0),0,($G317&lt;=$F317)*(1-([1]Arbejdstider!$C$86/24)+([1]Arbejdstider!$D$86/24))*24+(MIN(([1]Arbejdstider!$D$86/24),$G317)-MIN(([1]Arbejdstider!$D$86/24),$F317)+MAX(([1]Arbejdstider!$C$86/24),$G317)-MAX(([1]Arbejdstider!$C$86/24),$F317))*24)-IF(OR($AR317=0,$AS317=0),0,($AS317&lt;=$AR317)*(1-([1]Arbejdstider!$C$86/24)+([1]Arbejdstider!$D$86/24))*24+(MIN(([1]Arbejdstider!$D$86/24),$AS317)-MIN(([1]Arbejdstider!$D$86/24),$AR317)+MAX(([1]Arbejdstider!$C$86/24),$AS317)-MAX(([1]Arbejdstider!$C$86/24),$AR317))*24)+IF(OR($H317=0,$I317=0),0,($I317&lt;=$H317)*(1-([1]Arbejdstider!$C$86/24)+([1]Arbejdstider!$D$86/24))*24+(MIN(([1]Arbejdstider!$D$86/24),$I317)-MIN(([1]Arbejdstider!$D$86/24),$H317)+MAX(([1]Arbejdstider!$C$86/24),$G317)-MAX(([1]Arbejdstider!$C$86/24),$H317))*24)),0.5),"")</f>
        <v/>
      </c>
      <c r="BA317" s="122">
        <f t="shared" si="70"/>
        <v>0</v>
      </c>
      <c r="BB317" s="122">
        <f t="shared" si="71"/>
        <v>0</v>
      </c>
      <c r="BC317" s="122">
        <f t="shared" si="72"/>
        <v>0</v>
      </c>
      <c r="BD317" s="123"/>
      <c r="BE317" s="124"/>
      <c r="BF317" s="122">
        <f t="shared" si="69"/>
        <v>0</v>
      </c>
      <c r="BG317" s="122" t="str">
        <f t="shared" si="79"/>
        <v/>
      </c>
      <c r="BH317" s="122">
        <f t="shared" si="73"/>
        <v>0</v>
      </c>
      <c r="BI317" s="121">
        <f t="shared" si="74"/>
        <v>0</v>
      </c>
      <c r="BJ317" s="122">
        <f t="shared" si="75"/>
        <v>0</v>
      </c>
      <c r="BK317" s="122">
        <f t="shared" si="83"/>
        <v>0</v>
      </c>
      <c r="BL317" s="121">
        <f t="shared" si="80"/>
        <v>0</v>
      </c>
      <c r="BM317" s="121">
        <f t="shared" si="76"/>
        <v>0</v>
      </c>
      <c r="BN317" s="121"/>
      <c r="BO317" s="136"/>
      <c r="BP317" s="137">
        <f>IF(OR(F317=0,G317=0),0,IF(AND(WEEKDAY(C317,2)=5,G317&lt;F317,G317&gt;(6/24)),(G317-MAX(F317,(6/24))+(F317&gt;G317))*24-7,IF(WEEKDAY(C317,2)=6,(G317-MAX(F317,(6/24))+(F317&gt;G317))*24,IF(WEEKDAY(C317,2)=7,IF(F317&gt;G317,([1]Arbejdstider!H$87-F317)*24,IF(F317&lt;G317,(G317-F317)*24)),0))))</f>
        <v>0</v>
      </c>
      <c r="BQ317" s="126" t="str">
        <f>IF(OR(H317=0,I317=0),0,IF(AND(WEEKDAY(C317,2)=5,I317&lt;H317,I317&gt;(6/24)),(I317-MAX(H317,(6/24))+(H317&gt;I317))*24-7,IF(WEEKDAY(C317,2)=6,(I317-MAX(H317,(6/24))+(H317&gt;I317))*24,IF(WEEKDAY(C317,2)=7,IF(H317&gt;I317,([1]Arbejdstider!H$87-H317)*24,IF(H317&lt;I317,(I317-H317)*24)),""))))</f>
        <v/>
      </c>
      <c r="BR317" s="137"/>
      <c r="BS317" s="137"/>
      <c r="BT317" s="138"/>
      <c r="BU317" s="128">
        <f t="shared" si="77"/>
        <v>0</v>
      </c>
      <c r="BV317" s="129" t="str">
        <f t="shared" si="78"/>
        <v>Torsdag</v>
      </c>
      <c r="CF317" s="140"/>
      <c r="CG317" s="140"/>
      <c r="CP317" s="141"/>
    </row>
    <row r="318" spans="2:94" s="139" customFormat="1" x14ac:dyDescent="0.2">
      <c r="B318" s="133"/>
      <c r="C318" s="134">
        <f t="shared" si="81"/>
        <v>43749</v>
      </c>
      <c r="D318" s="134" t="str">
        <f t="shared" si="82"/>
        <v>Fredag</v>
      </c>
      <c r="E318" s="135"/>
      <c r="F318" s="109" t="str">
        <f>IF(OR(E318=""),"",VLOOKUP(E318,[1]Arbejdstider!$B$4:$AE$78,2,))</f>
        <v/>
      </c>
      <c r="G318" s="109" t="str">
        <f>IF(OR(E318=""),"",VLOOKUP(E318,[1]Arbejdstider!$B$4:$AE$78,3,))</f>
        <v/>
      </c>
      <c r="H318" s="109" t="str">
        <f>IF(OR(E318=""),"",VLOOKUP(E318,[1]Arbejdstider!$B$4:$AE$78,4,))</f>
        <v/>
      </c>
      <c r="I318" s="109" t="str">
        <f>IF(OR(E318=""),"",VLOOKUP(E318,[1]Arbejdstider!$B$4:$AE$78,5,))</f>
        <v/>
      </c>
      <c r="J318" s="110" t="str">
        <f>IF(OR(E318=""),"",VLOOKUP(E318,[1]Arbejdstider!$B$4:$AE$78,6,))</f>
        <v/>
      </c>
      <c r="K318" s="110" t="str">
        <f>IF(OR(E318=""),"",VLOOKUP(E318,[1]Arbejdstider!$B$4:$AE$78,7,))</f>
        <v/>
      </c>
      <c r="L318" s="111" t="str">
        <f>IF(OR(E318=""),"",VLOOKUP(E318,[1]Arbejdstider!$B$3:$AE$78,10,))</f>
        <v/>
      </c>
      <c r="M318" s="111" t="str">
        <f>IF(OR(E318=""),"",VLOOKUP(E318,[1]Arbejdstider!$B$4:$AE$78,11,))</f>
        <v/>
      </c>
      <c r="N318" s="109" t="str">
        <f>IF(OR(E318=""),"",VLOOKUP(E318,[1]Arbejdstider!$B$4:$AE$78,14,))</f>
        <v/>
      </c>
      <c r="O318" s="109" t="str">
        <f>IF(OR(E318=""),"",VLOOKUP(E318,[1]Arbejdstider!$B$4:$AE$78,15,))</f>
        <v/>
      </c>
      <c r="P318" s="109" t="str">
        <f>IF(OR(E318=""),"",VLOOKUP(E318,[1]Arbejdstider!$B$4:$AE$78,12,))</f>
        <v/>
      </c>
      <c r="Q318" s="109" t="str">
        <f>IF(OR(E318=""),"",VLOOKUP(E318,[1]Arbejdstider!$B$4:$AE$78,13,))</f>
        <v/>
      </c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 t="str">
        <f>IF(OR(E318=""),"",VLOOKUP(E318,[1]Arbejdstider!$B$4:$AE$78,16,))</f>
        <v/>
      </c>
      <c r="AC318" s="112" t="str">
        <f>IF(OR(E318=""),"",VLOOKUP(E318,[1]Arbejdstider!$B$4:$AE$78,17,))</f>
        <v/>
      </c>
      <c r="AD318" s="112" t="str">
        <f>IF(OR(E318=""),"",VLOOKUP(E318,[1]Arbejdstider!$B$4:$AE$78,18,))</f>
        <v/>
      </c>
      <c r="AE318" s="112" t="str">
        <f>IF(OR(E318=""),"",VLOOKUP(E318,[1]Arbejdstider!$B$4:$AE$78,19,))</f>
        <v/>
      </c>
      <c r="AF318" s="113" t="str">
        <f>IF(OR(E318=""),"",VLOOKUP(E318,[1]Arbejdstider!$B$4:$AE$78,20,))</f>
        <v/>
      </c>
      <c r="AG318" s="109" t="str">
        <f>IF(OR(E318=""),"",VLOOKUP(E318,[1]Arbejdstider!$B$4:$AE$78,21,))</f>
        <v/>
      </c>
      <c r="AH318" s="109" t="str">
        <f>IF(OR(E318=""),"",VLOOKUP(E318,[1]Arbejdstider!$B$4:$AE$78,22,))</f>
        <v/>
      </c>
      <c r="AI318" s="109" t="str">
        <f>IF(OR(E318=""),"",VLOOKUP(E318,[1]Arbejdstider!$B$4:$AE$78,23,))</f>
        <v/>
      </c>
      <c r="AJ318" s="114" t="str">
        <f>IF(OR(E318=""),"",VLOOKUP(E318,[1]Arbejdstider!$B$4:$AE$78,20,))</f>
        <v/>
      </c>
      <c r="AK318" s="110" t="str">
        <f>IF(OR(E318=""),"",VLOOKUP(E318,[1]Arbejdstider!$B$4:$AE$78,21,))</f>
        <v/>
      </c>
      <c r="AL318" s="115"/>
      <c r="AM318" s="115"/>
      <c r="AN318" s="115"/>
      <c r="AO318" s="115"/>
      <c r="AP318" s="115"/>
      <c r="AQ318" s="115"/>
      <c r="AR318" s="116"/>
      <c r="AS318" s="117"/>
      <c r="AT318" s="118" t="str">
        <f>IF(OR(E318=""),"",VLOOKUP(E318,[1]Arbejdstider!$B$4:$AE$78,24,))</f>
        <v/>
      </c>
      <c r="AU318" s="113" t="str">
        <f>IF(OR(E318=""),"",VLOOKUP(E318,[1]Arbejdstider!$B$4:$AE$78,22,))</f>
        <v/>
      </c>
      <c r="AV318" s="113" t="str">
        <f>IF(OR(E318=""),"",VLOOKUP(E318,[1]Arbejdstider!$B$4:$AE$78,23,))</f>
        <v/>
      </c>
      <c r="AW318" s="119">
        <f t="shared" si="84"/>
        <v>0</v>
      </c>
      <c r="AX318" s="120">
        <f>IF(OR($F318="",$G318=""),0,((IF($G318-MAX($F318,([1]Arbejdstider!$C$84/24))+($G318&lt;$F318)&lt;0,0,$G318-MAX($F318,([1]Arbejdstider!$C$84/24))+($G318&lt;$F318)))*24)-((IF(($G318-MAX($F318,([1]Arbejdstider!$D$84/24))+($G318&lt;$F318))&lt;0,0,($G318-MAX($F318,([1]Arbejdstider!$D$84/24))+($G318&lt;$F318)))))*24)</f>
        <v>0</v>
      </c>
      <c r="AY318" s="122">
        <f>IF(OR($F318="",$G318=""),0,((IF($G318-MAX($F318,([1]Arbejdstider!$C$85/24))+($G318&lt;$F318)&lt;0,0,$G318-MAX($F318,([1]Arbejdstider!$C$85/24))+($G318&lt;$F318)))*24)-((IF(($G318-MAX($F318,([1]Arbejdstider!$D$85/24))+($G318&lt;$F318))&lt;0,0,($G318-MAX($F318,([1]Arbejdstider!$D$85/24))+($G318&lt;$F318)))))*24)-IF(OR($AR318="",$AS318=""),0,((IF($AS318-MAX($AR318,([1]Arbejdstider!$C$85/24))+($AS318&lt;$AR318)&lt;0,0,$AS318-MAX($AR318,([1]Arbejdstider!$C$85/24))+($AS318&lt;$AR318)))*24)-((IF(($AS318-MAX($AR318,([1]Arbejdstider!$D$85/24))+($AS318&lt;$AR318))&lt;0,0,($AS318-MAX($AR318,([1]Arbejdstider!$D$85/24))+($AS318&lt;$AR318)))))*24)</f>
        <v>0</v>
      </c>
      <c r="AZ318" s="122" t="str">
        <f>IFERROR(CEILING(IF(E318="","",IF(OR($F318=0,$G318=0),0,($G318&lt;=$F318)*(1-([1]Arbejdstider!$C$86/24)+([1]Arbejdstider!$D$86/24))*24+(MIN(([1]Arbejdstider!$D$86/24),$G318)-MIN(([1]Arbejdstider!$D$86/24),$F318)+MAX(([1]Arbejdstider!$C$86/24),$G318)-MAX(([1]Arbejdstider!$C$86/24),$F318))*24)-IF(OR($AR318=0,$AS318=0),0,($AS318&lt;=$AR318)*(1-([1]Arbejdstider!$C$86/24)+([1]Arbejdstider!$D$86/24))*24+(MIN(([1]Arbejdstider!$D$86/24),$AS318)-MIN(([1]Arbejdstider!$D$86/24),$AR318)+MAX(([1]Arbejdstider!$C$86/24),$AS318)-MAX(([1]Arbejdstider!$C$86/24),$AR318))*24)+IF(OR($H318=0,$I318=0),0,($I318&lt;=$H318)*(1-([1]Arbejdstider!$C$86/24)+([1]Arbejdstider!$D$86/24))*24+(MIN(([1]Arbejdstider!$D$86/24),$I318)-MIN(([1]Arbejdstider!$D$86/24),$H318)+MAX(([1]Arbejdstider!$C$86/24),$G318)-MAX(([1]Arbejdstider!$C$86/24),$H318))*24)),0.5),"")</f>
        <v/>
      </c>
      <c r="BA318" s="122">
        <f t="shared" si="70"/>
        <v>0</v>
      </c>
      <c r="BB318" s="122">
        <f t="shared" si="71"/>
        <v>0</v>
      </c>
      <c r="BC318" s="122">
        <f t="shared" si="72"/>
        <v>0</v>
      </c>
      <c r="BD318" s="123"/>
      <c r="BE318" s="124"/>
      <c r="BF318" s="122">
        <f t="shared" si="69"/>
        <v>0</v>
      </c>
      <c r="BG318" s="122" t="str">
        <f t="shared" si="79"/>
        <v/>
      </c>
      <c r="BH318" s="122">
        <f t="shared" si="73"/>
        <v>0</v>
      </c>
      <c r="BI318" s="121">
        <f t="shared" si="74"/>
        <v>0</v>
      </c>
      <c r="BJ318" s="122">
        <f t="shared" si="75"/>
        <v>0</v>
      </c>
      <c r="BK318" s="122">
        <f t="shared" si="83"/>
        <v>0</v>
      </c>
      <c r="BL318" s="121">
        <f t="shared" si="80"/>
        <v>0</v>
      </c>
      <c r="BM318" s="121">
        <f t="shared" si="76"/>
        <v>0</v>
      </c>
      <c r="BN318" s="121"/>
      <c r="BO318" s="136"/>
      <c r="BP318" s="137">
        <f>IF(OR(F318=0,G318=0),0,IF(AND(WEEKDAY(C318,2)=5,G318&lt;F318,G318&gt;(6/24)),(G318-MAX(F318,(6/24))+(F318&gt;G318))*24-7,IF(WEEKDAY(C318,2)=6,(G318-MAX(F318,(6/24))+(F318&gt;G318))*24,IF(WEEKDAY(C318,2)=7,IF(F318&gt;G318,([1]Arbejdstider!H$87-F318)*24,IF(F318&lt;G318,(G318-F318)*24)),0))))</f>
        <v>0</v>
      </c>
      <c r="BQ318" s="126" t="str">
        <f>IF(OR(H318=0,I318=0),0,IF(AND(WEEKDAY(C318,2)=5,I318&lt;H318,I318&gt;(6/24)),(I318-MAX(H318,(6/24))+(H318&gt;I318))*24-7,IF(WEEKDAY(C318,2)=6,(I318-MAX(H318,(6/24))+(H318&gt;I318))*24,IF(WEEKDAY(C318,2)=7,IF(H318&gt;I318,([1]Arbejdstider!H$87-H318)*24,IF(H318&lt;I318,(I318-H318)*24)),""))))</f>
        <v/>
      </c>
      <c r="BR318" s="137"/>
      <c r="BS318" s="137"/>
      <c r="BT318" s="138"/>
      <c r="BU318" s="128">
        <f t="shared" si="77"/>
        <v>0</v>
      </c>
      <c r="BV318" s="129" t="str">
        <f t="shared" si="78"/>
        <v>Fredag</v>
      </c>
      <c r="CF318" s="140"/>
      <c r="CG318" s="140"/>
      <c r="CP318" s="141"/>
    </row>
    <row r="319" spans="2:94" s="139" customFormat="1" x14ac:dyDescent="0.2">
      <c r="B319" s="133"/>
      <c r="C319" s="134">
        <f t="shared" si="81"/>
        <v>43750</v>
      </c>
      <c r="D319" s="134" t="str">
        <f t="shared" si="82"/>
        <v>Lørdag</v>
      </c>
      <c r="E319" s="135"/>
      <c r="F319" s="109" t="str">
        <f>IF(OR(E319=""),"",VLOOKUP(E319,[1]Arbejdstider!$B$4:$AE$78,2,))</f>
        <v/>
      </c>
      <c r="G319" s="109" t="str">
        <f>IF(OR(E319=""),"",VLOOKUP(E319,[1]Arbejdstider!$B$4:$AE$78,3,))</f>
        <v/>
      </c>
      <c r="H319" s="109" t="str">
        <f>IF(OR(E319=""),"",VLOOKUP(E319,[1]Arbejdstider!$B$4:$AE$78,4,))</f>
        <v/>
      </c>
      <c r="I319" s="109" t="str">
        <f>IF(OR(E319=""),"",VLOOKUP(E319,[1]Arbejdstider!$B$4:$AE$78,5,))</f>
        <v/>
      </c>
      <c r="J319" s="110" t="str">
        <f>IF(OR(E319=""),"",VLOOKUP(E319,[1]Arbejdstider!$B$4:$AE$78,6,))</f>
        <v/>
      </c>
      <c r="K319" s="110" t="str">
        <f>IF(OR(E319=""),"",VLOOKUP(E319,[1]Arbejdstider!$B$4:$AE$78,7,))</f>
        <v/>
      </c>
      <c r="L319" s="111" t="str">
        <f>IF(OR(E319=""),"",VLOOKUP(E319,[1]Arbejdstider!$B$3:$AE$78,10,))</f>
        <v/>
      </c>
      <c r="M319" s="111" t="str">
        <f>IF(OR(E319=""),"",VLOOKUP(E319,[1]Arbejdstider!$B$4:$AE$78,11,))</f>
        <v/>
      </c>
      <c r="N319" s="109" t="str">
        <f>IF(OR(E319=""),"",VLOOKUP(E319,[1]Arbejdstider!$B$4:$AE$78,14,))</f>
        <v/>
      </c>
      <c r="O319" s="109" t="str">
        <f>IF(OR(E319=""),"",VLOOKUP(E319,[1]Arbejdstider!$B$4:$AE$78,15,))</f>
        <v/>
      </c>
      <c r="P319" s="109" t="str">
        <f>IF(OR(E319=""),"",VLOOKUP(E319,[1]Arbejdstider!$B$4:$AE$78,12,))</f>
        <v/>
      </c>
      <c r="Q319" s="109" t="str">
        <f>IF(OR(E319=""),"",VLOOKUP(E319,[1]Arbejdstider!$B$4:$AE$78,13,))</f>
        <v/>
      </c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 t="str">
        <f>IF(OR(E319=""),"",VLOOKUP(E319,[1]Arbejdstider!$B$4:$AE$78,16,))</f>
        <v/>
      </c>
      <c r="AC319" s="112" t="str">
        <f>IF(OR(E319=""),"",VLOOKUP(E319,[1]Arbejdstider!$B$4:$AE$78,17,))</f>
        <v/>
      </c>
      <c r="AD319" s="112" t="str">
        <f>IF(OR(E319=""),"",VLOOKUP(E319,[1]Arbejdstider!$B$4:$AE$78,18,))</f>
        <v/>
      </c>
      <c r="AE319" s="112" t="str">
        <f>IF(OR(E319=""),"",VLOOKUP(E319,[1]Arbejdstider!$B$4:$AE$78,19,))</f>
        <v/>
      </c>
      <c r="AF319" s="113" t="str">
        <f>IF(OR(E319=""),"",VLOOKUP(E319,[1]Arbejdstider!$B$4:$AE$78,20,))</f>
        <v/>
      </c>
      <c r="AG319" s="109" t="str">
        <f>IF(OR(E319=""),"",VLOOKUP(E319,[1]Arbejdstider!$B$4:$AE$78,21,))</f>
        <v/>
      </c>
      <c r="AH319" s="109" t="str">
        <f>IF(OR(E319=""),"",VLOOKUP(E319,[1]Arbejdstider!$B$4:$AE$78,22,))</f>
        <v/>
      </c>
      <c r="AI319" s="109" t="str">
        <f>IF(OR(E319=""),"",VLOOKUP(E319,[1]Arbejdstider!$B$4:$AE$78,23,))</f>
        <v/>
      </c>
      <c r="AJ319" s="114" t="str">
        <f>IF(OR(E319=""),"",VLOOKUP(E319,[1]Arbejdstider!$B$4:$AE$78,20,))</f>
        <v/>
      </c>
      <c r="AK319" s="110" t="str">
        <f>IF(OR(E319=""),"",VLOOKUP(E319,[1]Arbejdstider!$B$4:$AE$78,21,))</f>
        <v/>
      </c>
      <c r="AL319" s="115"/>
      <c r="AM319" s="115"/>
      <c r="AN319" s="115"/>
      <c r="AO319" s="115"/>
      <c r="AP319" s="115"/>
      <c r="AQ319" s="115"/>
      <c r="AR319" s="116"/>
      <c r="AS319" s="117"/>
      <c r="AT319" s="118" t="str">
        <f>IF(OR(E319=""),"",VLOOKUP(E319,[1]Arbejdstider!$B$4:$AE$78,24,))</f>
        <v/>
      </c>
      <c r="AU319" s="113" t="str">
        <f>IF(OR(E319=""),"",VLOOKUP(E319,[1]Arbejdstider!$B$4:$AE$78,22,))</f>
        <v/>
      </c>
      <c r="AV319" s="113" t="str">
        <f>IF(OR(E319=""),"",VLOOKUP(E319,[1]Arbejdstider!$B$4:$AE$78,23,))</f>
        <v/>
      </c>
      <c r="AW319" s="119">
        <f t="shared" si="84"/>
        <v>0</v>
      </c>
      <c r="AX319" s="120">
        <f>IF(OR($F319="",$G319=""),0,((IF($G319-MAX($F319,([1]Arbejdstider!$C$84/24))+($G319&lt;$F319)&lt;0,0,$G319-MAX($F319,([1]Arbejdstider!$C$84/24))+($G319&lt;$F319)))*24)-((IF(($G319-MAX($F319,([1]Arbejdstider!$D$84/24))+($G319&lt;$F319))&lt;0,0,($G319-MAX($F319,([1]Arbejdstider!$D$84/24))+($G319&lt;$F319)))))*24)</f>
        <v>0</v>
      </c>
      <c r="AY319" s="122">
        <f>IF(OR($F319="",$G319=""),0,((IF($G319-MAX($F319,([1]Arbejdstider!$C$85/24))+($G319&lt;$F319)&lt;0,0,$G319-MAX($F319,([1]Arbejdstider!$C$85/24))+($G319&lt;$F319)))*24)-((IF(($G319-MAX($F319,([1]Arbejdstider!$D$85/24))+($G319&lt;$F319))&lt;0,0,($G319-MAX($F319,([1]Arbejdstider!$D$85/24))+($G319&lt;$F319)))))*24)-IF(OR($AR319="",$AS319=""),0,((IF($AS319-MAX($AR319,([1]Arbejdstider!$C$85/24))+($AS319&lt;$AR319)&lt;0,0,$AS319-MAX($AR319,([1]Arbejdstider!$C$85/24))+($AS319&lt;$AR319)))*24)-((IF(($AS319-MAX($AR319,([1]Arbejdstider!$D$85/24))+($AS319&lt;$AR319))&lt;0,0,($AS319-MAX($AR319,([1]Arbejdstider!$D$85/24))+($AS319&lt;$AR319)))))*24)</f>
        <v>0</v>
      </c>
      <c r="AZ319" s="122" t="str">
        <f>IFERROR(CEILING(IF(E319="","",IF(OR($F319=0,$G319=0),0,($G319&lt;=$F319)*(1-([1]Arbejdstider!$C$86/24)+([1]Arbejdstider!$D$86/24))*24+(MIN(([1]Arbejdstider!$D$86/24),$G319)-MIN(([1]Arbejdstider!$D$86/24),$F319)+MAX(([1]Arbejdstider!$C$86/24),$G319)-MAX(([1]Arbejdstider!$C$86/24),$F319))*24)-IF(OR($AR319=0,$AS319=0),0,($AS319&lt;=$AR319)*(1-([1]Arbejdstider!$C$86/24)+([1]Arbejdstider!$D$86/24))*24+(MIN(([1]Arbejdstider!$D$86/24),$AS319)-MIN(([1]Arbejdstider!$D$86/24),$AR319)+MAX(([1]Arbejdstider!$C$86/24),$AS319)-MAX(([1]Arbejdstider!$C$86/24),$AR319))*24)+IF(OR($H319=0,$I319=0),0,($I319&lt;=$H319)*(1-([1]Arbejdstider!$C$86/24)+([1]Arbejdstider!$D$86/24))*24+(MIN(([1]Arbejdstider!$D$86/24),$I319)-MIN(([1]Arbejdstider!$D$86/24),$H319)+MAX(([1]Arbejdstider!$C$86/24),$G319)-MAX(([1]Arbejdstider!$C$86/24),$H319))*24)),0.5),"")</f>
        <v/>
      </c>
      <c r="BA319" s="122">
        <f t="shared" si="70"/>
        <v>0</v>
      </c>
      <c r="BB319" s="122">
        <f t="shared" si="71"/>
        <v>0</v>
      </c>
      <c r="BC319" s="122">
        <f t="shared" si="72"/>
        <v>0</v>
      </c>
      <c r="BD319" s="123"/>
      <c r="BE319" s="124"/>
      <c r="BF319" s="122">
        <f t="shared" si="69"/>
        <v>0</v>
      </c>
      <c r="BG319" s="122" t="str">
        <f t="shared" si="79"/>
        <v/>
      </c>
      <c r="BH319" s="122">
        <f t="shared" si="73"/>
        <v>0</v>
      </c>
      <c r="BI319" s="121">
        <f t="shared" si="74"/>
        <v>0</v>
      </c>
      <c r="BJ319" s="122">
        <f t="shared" si="75"/>
        <v>0</v>
      </c>
      <c r="BK319" s="122">
        <f t="shared" si="83"/>
        <v>0</v>
      </c>
      <c r="BL319" s="121">
        <f t="shared" si="80"/>
        <v>0</v>
      </c>
      <c r="BM319" s="121">
        <f t="shared" si="76"/>
        <v>0</v>
      </c>
      <c r="BN319" s="121"/>
      <c r="BO319" s="136"/>
      <c r="BP319" s="137" t="e">
        <f>IF(OR(F319=0,G319=0),0,IF(AND(WEEKDAY(C319,2)=5,G319&lt;F319,G319&gt;(6/24)),(G319-MAX(F319,(6/24))+(F319&gt;G319))*24-7,IF(WEEKDAY(C319,2)=6,(G319-MAX(F319,(6/24))+(F319&gt;G319))*24,IF(WEEKDAY(C319,2)=7,IF(F319&gt;G319,([1]Arbejdstider!H$87-F319)*24,IF(F319&lt;G319,(G319-F319)*24)),0))))</f>
        <v>#VALUE!</v>
      </c>
      <c r="BQ319" s="126" t="e">
        <f>IF(OR(H319=0,I319=0),0,IF(AND(WEEKDAY(C319,2)=5,I319&lt;H319,I319&gt;(6/24)),(I319-MAX(H319,(6/24))+(H319&gt;I319))*24-7,IF(WEEKDAY(C319,2)=6,(I319-MAX(H319,(6/24))+(H319&gt;I319))*24,IF(WEEKDAY(C319,2)=7,IF(H319&gt;I319,([1]Arbejdstider!H$87-H319)*24,IF(H319&lt;I319,(I319-H319)*24)),""))))</f>
        <v>#VALUE!</v>
      </c>
      <c r="BR319" s="137"/>
      <c r="BS319" s="137"/>
      <c r="BT319" s="138"/>
      <c r="BU319" s="128">
        <f t="shared" si="77"/>
        <v>0</v>
      </c>
      <c r="BV319" s="129" t="str">
        <f t="shared" si="78"/>
        <v>Lørdag</v>
      </c>
      <c r="CF319" s="140"/>
      <c r="CG319" s="140"/>
      <c r="CP319" s="141"/>
    </row>
    <row r="320" spans="2:94" s="139" customFormat="1" x14ac:dyDescent="0.2">
      <c r="B320" s="133"/>
      <c r="C320" s="134">
        <f t="shared" si="81"/>
        <v>43751</v>
      </c>
      <c r="D320" s="134" t="str">
        <f t="shared" si="82"/>
        <v>Søndag</v>
      </c>
      <c r="E320" s="135"/>
      <c r="F320" s="109" t="str">
        <f>IF(OR(E320=""),"",VLOOKUP(E320,[1]Arbejdstider!$B$4:$AE$78,2,))</f>
        <v/>
      </c>
      <c r="G320" s="109" t="str">
        <f>IF(OR(E320=""),"",VLOOKUP(E320,[1]Arbejdstider!$B$4:$AE$78,3,))</f>
        <v/>
      </c>
      <c r="H320" s="109" t="str">
        <f>IF(OR(E320=""),"",VLOOKUP(E320,[1]Arbejdstider!$B$4:$AE$78,4,))</f>
        <v/>
      </c>
      <c r="I320" s="109" t="str">
        <f>IF(OR(E320=""),"",VLOOKUP(E320,[1]Arbejdstider!$B$4:$AE$78,5,))</f>
        <v/>
      </c>
      <c r="J320" s="110" t="str">
        <f>IF(OR(E320=""),"",VLOOKUP(E320,[1]Arbejdstider!$B$4:$AE$78,6,))</f>
        <v/>
      </c>
      <c r="K320" s="110" t="str">
        <f>IF(OR(E320=""),"",VLOOKUP(E320,[1]Arbejdstider!$B$4:$AE$78,7,))</f>
        <v/>
      </c>
      <c r="L320" s="111" t="str">
        <f>IF(OR(E320=""),"",VLOOKUP(E320,[1]Arbejdstider!$B$3:$AE$78,10,))</f>
        <v/>
      </c>
      <c r="M320" s="111" t="str">
        <f>IF(OR(E320=""),"",VLOOKUP(E320,[1]Arbejdstider!$B$4:$AE$78,11,))</f>
        <v/>
      </c>
      <c r="N320" s="109" t="str">
        <f>IF(OR(E320=""),"",VLOOKUP(E320,[1]Arbejdstider!$B$4:$AE$78,14,))</f>
        <v/>
      </c>
      <c r="O320" s="109" t="str">
        <f>IF(OR(E320=""),"",VLOOKUP(E320,[1]Arbejdstider!$B$4:$AE$78,15,))</f>
        <v/>
      </c>
      <c r="P320" s="109" t="str">
        <f>IF(OR(E320=""),"",VLOOKUP(E320,[1]Arbejdstider!$B$4:$AE$78,12,))</f>
        <v/>
      </c>
      <c r="Q320" s="109" t="str">
        <f>IF(OR(E320=""),"",VLOOKUP(E320,[1]Arbejdstider!$B$4:$AE$78,13,))</f>
        <v/>
      </c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 t="str">
        <f>IF(OR(E320=""),"",VLOOKUP(E320,[1]Arbejdstider!$B$4:$AE$78,16,))</f>
        <v/>
      </c>
      <c r="AC320" s="112" t="str">
        <f>IF(OR(E320=""),"",VLOOKUP(E320,[1]Arbejdstider!$B$4:$AE$78,17,))</f>
        <v/>
      </c>
      <c r="AD320" s="112" t="str">
        <f>IF(OR(E320=""),"",VLOOKUP(E320,[1]Arbejdstider!$B$4:$AE$78,18,))</f>
        <v/>
      </c>
      <c r="AE320" s="112" t="str">
        <f>IF(OR(E320=""),"",VLOOKUP(E320,[1]Arbejdstider!$B$4:$AE$78,19,))</f>
        <v/>
      </c>
      <c r="AF320" s="113" t="str">
        <f>IF(OR(E320=""),"",VLOOKUP(E320,[1]Arbejdstider!$B$4:$AE$78,20,))</f>
        <v/>
      </c>
      <c r="AG320" s="109" t="str">
        <f>IF(OR(E320=""),"",VLOOKUP(E320,[1]Arbejdstider!$B$4:$AE$78,21,))</f>
        <v/>
      </c>
      <c r="AH320" s="109" t="str">
        <f>IF(OR(E320=""),"",VLOOKUP(E320,[1]Arbejdstider!$B$4:$AE$78,22,))</f>
        <v/>
      </c>
      <c r="AI320" s="109" t="str">
        <f>IF(OR(E320=""),"",VLOOKUP(E320,[1]Arbejdstider!$B$4:$AE$78,23,))</f>
        <v/>
      </c>
      <c r="AJ320" s="114" t="str">
        <f>IF(OR(E320=""),"",VLOOKUP(E320,[1]Arbejdstider!$B$4:$AE$78,20,))</f>
        <v/>
      </c>
      <c r="AK320" s="110" t="str">
        <f>IF(OR(E320=""),"",VLOOKUP(E320,[1]Arbejdstider!$B$4:$AE$78,21,))</f>
        <v/>
      </c>
      <c r="AL320" s="115"/>
      <c r="AM320" s="115"/>
      <c r="AN320" s="115"/>
      <c r="AO320" s="115"/>
      <c r="AP320" s="115"/>
      <c r="AQ320" s="115"/>
      <c r="AR320" s="116"/>
      <c r="AS320" s="117"/>
      <c r="AT320" s="118" t="str">
        <f>IF(OR(E320=""),"",VLOOKUP(E320,[1]Arbejdstider!$B$4:$AE$78,24,))</f>
        <v/>
      </c>
      <c r="AU320" s="113" t="str">
        <f>IF(OR(E320=""),"",VLOOKUP(E320,[1]Arbejdstider!$B$4:$AE$78,22,))</f>
        <v/>
      </c>
      <c r="AV320" s="113" t="str">
        <f>IF(OR(E320=""),"",VLOOKUP(E320,[1]Arbejdstider!$B$4:$AE$78,23,))</f>
        <v/>
      </c>
      <c r="AW320" s="119">
        <f t="shared" si="84"/>
        <v>0</v>
      </c>
      <c r="AX320" s="120">
        <f>IF(OR($F320="",$G320=""),0,((IF($G320-MAX($F320,([1]Arbejdstider!$C$84/24))+($G320&lt;$F320)&lt;0,0,$G320-MAX($F320,([1]Arbejdstider!$C$84/24))+($G320&lt;$F320)))*24)-((IF(($G320-MAX($F320,([1]Arbejdstider!$D$84/24))+($G320&lt;$F320))&lt;0,0,($G320-MAX($F320,([1]Arbejdstider!$D$84/24))+($G320&lt;$F320)))))*24)</f>
        <v>0</v>
      </c>
      <c r="AY320" s="122">
        <f>IF(OR($F320="",$G320=""),0,((IF($G320-MAX($F320,([1]Arbejdstider!$C$85/24))+($G320&lt;$F320)&lt;0,0,$G320-MAX($F320,([1]Arbejdstider!$C$85/24))+($G320&lt;$F320)))*24)-((IF(($G320-MAX($F320,([1]Arbejdstider!$D$85/24))+($G320&lt;$F320))&lt;0,0,($G320-MAX($F320,([1]Arbejdstider!$D$85/24))+($G320&lt;$F320)))))*24)-IF(OR($AR320="",$AS320=""),0,((IF($AS320-MAX($AR320,([1]Arbejdstider!$C$85/24))+($AS320&lt;$AR320)&lt;0,0,$AS320-MAX($AR320,([1]Arbejdstider!$C$85/24))+($AS320&lt;$AR320)))*24)-((IF(($AS320-MAX($AR320,([1]Arbejdstider!$D$85/24))+($AS320&lt;$AR320))&lt;0,0,($AS320-MAX($AR320,([1]Arbejdstider!$D$85/24))+($AS320&lt;$AR320)))))*24)</f>
        <v>0</v>
      </c>
      <c r="AZ320" s="122" t="str">
        <f>IFERROR(CEILING(IF(E320="","",IF(OR($F320=0,$G320=0),0,($G320&lt;=$F320)*(1-([1]Arbejdstider!$C$86/24)+([1]Arbejdstider!$D$86/24))*24+(MIN(([1]Arbejdstider!$D$86/24),$G320)-MIN(([1]Arbejdstider!$D$86/24),$F320)+MAX(([1]Arbejdstider!$C$86/24),$G320)-MAX(([1]Arbejdstider!$C$86/24),$F320))*24)-IF(OR($AR320=0,$AS320=0),0,($AS320&lt;=$AR320)*(1-([1]Arbejdstider!$C$86/24)+([1]Arbejdstider!$D$86/24))*24+(MIN(([1]Arbejdstider!$D$86/24),$AS320)-MIN(([1]Arbejdstider!$D$86/24),$AR320)+MAX(([1]Arbejdstider!$C$86/24),$AS320)-MAX(([1]Arbejdstider!$C$86/24),$AR320))*24)+IF(OR($H320=0,$I320=0),0,($I320&lt;=$H320)*(1-([1]Arbejdstider!$C$86/24)+([1]Arbejdstider!$D$86/24))*24+(MIN(([1]Arbejdstider!$D$86/24),$I320)-MIN(([1]Arbejdstider!$D$86/24),$H320)+MAX(([1]Arbejdstider!$C$86/24),$G320)-MAX(([1]Arbejdstider!$C$86/24),$H320))*24)),0.5),"")</f>
        <v/>
      </c>
      <c r="BA320" s="122">
        <f t="shared" si="70"/>
        <v>0</v>
      </c>
      <c r="BB320" s="122">
        <f t="shared" si="71"/>
        <v>0</v>
      </c>
      <c r="BC320" s="122">
        <f t="shared" si="72"/>
        <v>0</v>
      </c>
      <c r="BD320" s="123"/>
      <c r="BE320" s="124"/>
      <c r="BF320" s="122">
        <f t="shared" si="69"/>
        <v>0</v>
      </c>
      <c r="BG320" s="122">
        <f t="shared" si="79"/>
        <v>0</v>
      </c>
      <c r="BH320" s="122">
        <f t="shared" si="73"/>
        <v>0</v>
      </c>
      <c r="BI320" s="121">
        <f t="shared" si="74"/>
        <v>0</v>
      </c>
      <c r="BJ320" s="122">
        <f t="shared" si="75"/>
        <v>0</v>
      </c>
      <c r="BK320" s="122">
        <f t="shared" si="83"/>
        <v>0</v>
      </c>
      <c r="BL320" s="121">
        <f t="shared" si="80"/>
        <v>0</v>
      </c>
      <c r="BM320" s="121">
        <f t="shared" si="76"/>
        <v>0</v>
      </c>
      <c r="BN320" s="121"/>
      <c r="BO320" s="136"/>
      <c r="BP320" s="137" t="b">
        <f>IF(OR(F320=0,G320=0),0,IF(AND(WEEKDAY(C320,2)=5,G320&lt;F320,G320&gt;(6/24)),(G320-MAX(F320,(6/24))+(F320&gt;G320))*24-7,IF(WEEKDAY(C320,2)=6,(G320-MAX(F320,(6/24))+(F320&gt;G320))*24,IF(WEEKDAY(C320,2)=7,IF(F320&gt;G320,([1]Arbejdstider!H$87-F320)*24,IF(F320&lt;G320,(G320-F320)*24)),0))))</f>
        <v>0</v>
      </c>
      <c r="BQ320" s="126" t="b">
        <f>IF(OR(H320=0,I320=0),0,IF(AND(WEEKDAY(C320,2)=5,I320&lt;H320,I320&gt;(6/24)),(I320-MAX(H320,(6/24))+(H320&gt;I320))*24-7,IF(WEEKDAY(C320,2)=6,(I320-MAX(H320,(6/24))+(H320&gt;I320))*24,IF(WEEKDAY(C320,2)=7,IF(H320&gt;I320,([1]Arbejdstider!H$87-H320)*24,IF(H320&lt;I320,(I320-H320)*24)),""))))</f>
        <v>0</v>
      </c>
      <c r="BR320" s="137"/>
      <c r="BS320" s="137"/>
      <c r="BT320" s="138"/>
      <c r="BU320" s="128">
        <f t="shared" si="77"/>
        <v>0</v>
      </c>
      <c r="BV320" s="129" t="str">
        <f t="shared" si="78"/>
        <v>Søndag</v>
      </c>
      <c r="CF320" s="140"/>
      <c r="CG320" s="140"/>
      <c r="CP320" s="141"/>
    </row>
    <row r="321" spans="2:94" s="139" customFormat="1" x14ac:dyDescent="0.2">
      <c r="B321" s="133"/>
      <c r="C321" s="134">
        <f t="shared" si="81"/>
        <v>43752</v>
      </c>
      <c r="D321" s="134" t="str">
        <f t="shared" si="82"/>
        <v>Mandag</v>
      </c>
      <c r="E321" s="135"/>
      <c r="F321" s="109" t="str">
        <f>IF(OR(E321=""),"",VLOOKUP(E321,[1]Arbejdstider!$B$4:$AE$78,2,))</f>
        <v/>
      </c>
      <c r="G321" s="109" t="str">
        <f>IF(OR(E321=""),"",VLOOKUP(E321,[1]Arbejdstider!$B$4:$AE$78,3,))</f>
        <v/>
      </c>
      <c r="H321" s="109" t="str">
        <f>IF(OR(E321=""),"",VLOOKUP(E321,[1]Arbejdstider!$B$4:$AE$78,4,))</f>
        <v/>
      </c>
      <c r="I321" s="109" t="str">
        <f>IF(OR(E321=""),"",VLOOKUP(E321,[1]Arbejdstider!$B$4:$AE$78,5,))</f>
        <v/>
      </c>
      <c r="J321" s="110" t="str">
        <f>IF(OR(E321=""),"",VLOOKUP(E321,[1]Arbejdstider!$B$4:$AE$78,6,))</f>
        <v/>
      </c>
      <c r="K321" s="110" t="str">
        <f>IF(OR(E321=""),"",VLOOKUP(E321,[1]Arbejdstider!$B$4:$AE$78,7,))</f>
        <v/>
      </c>
      <c r="L321" s="111" t="str">
        <f>IF(OR(E321=""),"",VLOOKUP(E321,[1]Arbejdstider!$B$3:$AE$78,10,))</f>
        <v/>
      </c>
      <c r="M321" s="111" t="str">
        <f>IF(OR(E321=""),"",VLOOKUP(E321,[1]Arbejdstider!$B$4:$AE$78,11,))</f>
        <v/>
      </c>
      <c r="N321" s="109" t="str">
        <f>IF(OR(E321=""),"",VLOOKUP(E321,[1]Arbejdstider!$B$4:$AE$78,14,))</f>
        <v/>
      </c>
      <c r="O321" s="109" t="str">
        <f>IF(OR(E321=""),"",VLOOKUP(E321,[1]Arbejdstider!$B$4:$AE$78,15,))</f>
        <v/>
      </c>
      <c r="P321" s="109" t="str">
        <f>IF(OR(E321=""),"",VLOOKUP(E321,[1]Arbejdstider!$B$4:$AE$78,12,))</f>
        <v/>
      </c>
      <c r="Q321" s="109" t="str">
        <f>IF(OR(E321=""),"",VLOOKUP(E321,[1]Arbejdstider!$B$4:$AE$78,13,))</f>
        <v/>
      </c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 t="str">
        <f>IF(OR(E321=""),"",VLOOKUP(E321,[1]Arbejdstider!$B$4:$AE$78,16,))</f>
        <v/>
      </c>
      <c r="AC321" s="112" t="str">
        <f>IF(OR(E321=""),"",VLOOKUP(E321,[1]Arbejdstider!$B$4:$AE$78,17,))</f>
        <v/>
      </c>
      <c r="AD321" s="112" t="str">
        <f>IF(OR(E321=""),"",VLOOKUP(E321,[1]Arbejdstider!$B$4:$AE$78,18,))</f>
        <v/>
      </c>
      <c r="AE321" s="112" t="str">
        <f>IF(OR(E321=""),"",VLOOKUP(E321,[1]Arbejdstider!$B$4:$AE$78,19,))</f>
        <v/>
      </c>
      <c r="AF321" s="113" t="str">
        <f>IF(OR(E321=""),"",VLOOKUP(E321,[1]Arbejdstider!$B$4:$AE$78,20,))</f>
        <v/>
      </c>
      <c r="AG321" s="109" t="str">
        <f>IF(OR(E321=""),"",VLOOKUP(E321,[1]Arbejdstider!$B$4:$AE$78,21,))</f>
        <v/>
      </c>
      <c r="AH321" s="109" t="str">
        <f>IF(OR(E321=""),"",VLOOKUP(E321,[1]Arbejdstider!$B$4:$AE$78,22,))</f>
        <v/>
      </c>
      <c r="AI321" s="109" t="str">
        <f>IF(OR(E321=""),"",VLOOKUP(E321,[1]Arbejdstider!$B$4:$AE$78,23,))</f>
        <v/>
      </c>
      <c r="AJ321" s="114" t="str">
        <f>IF(OR(E321=""),"",VLOOKUP(E321,[1]Arbejdstider!$B$4:$AE$78,20,))</f>
        <v/>
      </c>
      <c r="AK321" s="110" t="str">
        <f>IF(OR(E321=""),"",VLOOKUP(E321,[1]Arbejdstider!$B$4:$AE$78,21,))</f>
        <v/>
      </c>
      <c r="AL321" s="115"/>
      <c r="AM321" s="115"/>
      <c r="AN321" s="115"/>
      <c r="AO321" s="115"/>
      <c r="AP321" s="115"/>
      <c r="AQ321" s="115"/>
      <c r="AR321" s="116"/>
      <c r="AS321" s="117"/>
      <c r="AT321" s="118" t="str">
        <f>IF(OR(E321=""),"",VLOOKUP(E321,[1]Arbejdstider!$B$4:$AE$78,24,))</f>
        <v/>
      </c>
      <c r="AU321" s="113" t="str">
        <f>IF(OR(E321=""),"",VLOOKUP(E321,[1]Arbejdstider!$B$4:$AE$78,22,))</f>
        <v/>
      </c>
      <c r="AV321" s="113" t="str">
        <f>IF(OR(E321=""),"",VLOOKUP(E321,[1]Arbejdstider!$B$4:$AE$78,23,))</f>
        <v/>
      </c>
      <c r="AW321" s="119">
        <f t="shared" si="84"/>
        <v>0</v>
      </c>
      <c r="AX321" s="120">
        <f>IF(OR($F321="",$G321=""),0,((IF($G321-MAX($F321,([1]Arbejdstider!$C$84/24))+($G321&lt;$F321)&lt;0,0,$G321-MAX($F321,([1]Arbejdstider!$C$84/24))+($G321&lt;$F321)))*24)-((IF(($G321-MAX($F321,([1]Arbejdstider!$D$84/24))+($G321&lt;$F321))&lt;0,0,($G321-MAX($F321,([1]Arbejdstider!$D$84/24))+($G321&lt;$F321)))))*24)</f>
        <v>0</v>
      </c>
      <c r="AY321" s="122">
        <f>IF(OR($F321="",$G321=""),0,((IF($G321-MAX($F321,([1]Arbejdstider!$C$85/24))+($G321&lt;$F321)&lt;0,0,$G321-MAX($F321,([1]Arbejdstider!$C$85/24))+($G321&lt;$F321)))*24)-((IF(($G321-MAX($F321,([1]Arbejdstider!$D$85/24))+($G321&lt;$F321))&lt;0,0,($G321-MAX($F321,([1]Arbejdstider!$D$85/24))+($G321&lt;$F321)))))*24)-IF(OR($AR321="",$AS321=""),0,((IF($AS321-MAX($AR321,([1]Arbejdstider!$C$85/24))+($AS321&lt;$AR321)&lt;0,0,$AS321-MAX($AR321,([1]Arbejdstider!$C$85/24))+($AS321&lt;$AR321)))*24)-((IF(($AS321-MAX($AR321,([1]Arbejdstider!$D$85/24))+($AS321&lt;$AR321))&lt;0,0,($AS321-MAX($AR321,([1]Arbejdstider!$D$85/24))+($AS321&lt;$AR321)))))*24)</f>
        <v>0</v>
      </c>
      <c r="AZ321" s="122" t="str">
        <f>IFERROR(CEILING(IF(E321="","",IF(OR($F321=0,$G321=0),0,($G321&lt;=$F321)*(1-([1]Arbejdstider!$C$86/24)+([1]Arbejdstider!$D$86/24))*24+(MIN(([1]Arbejdstider!$D$86/24),$G321)-MIN(([1]Arbejdstider!$D$86/24),$F321)+MAX(([1]Arbejdstider!$C$86/24),$G321)-MAX(([1]Arbejdstider!$C$86/24),$F321))*24)-IF(OR($AR321=0,$AS321=0),0,($AS321&lt;=$AR321)*(1-([1]Arbejdstider!$C$86/24)+([1]Arbejdstider!$D$86/24))*24+(MIN(([1]Arbejdstider!$D$86/24),$AS321)-MIN(([1]Arbejdstider!$D$86/24),$AR321)+MAX(([1]Arbejdstider!$C$86/24),$AS321)-MAX(([1]Arbejdstider!$C$86/24),$AR321))*24)+IF(OR($H321=0,$I321=0),0,($I321&lt;=$H321)*(1-([1]Arbejdstider!$C$86/24)+([1]Arbejdstider!$D$86/24))*24+(MIN(([1]Arbejdstider!$D$86/24),$I321)-MIN(([1]Arbejdstider!$D$86/24),$H321)+MAX(([1]Arbejdstider!$C$86/24),$G321)-MAX(([1]Arbejdstider!$C$86/24),$H321))*24)),0.5),"")</f>
        <v/>
      </c>
      <c r="BA321" s="122">
        <f t="shared" si="70"/>
        <v>0</v>
      </c>
      <c r="BB321" s="122">
        <f t="shared" si="71"/>
        <v>0</v>
      </c>
      <c r="BC321" s="122">
        <f t="shared" si="72"/>
        <v>0</v>
      </c>
      <c r="BD321" s="123"/>
      <c r="BE321" s="124"/>
      <c r="BF321" s="122">
        <f t="shared" si="69"/>
        <v>0</v>
      </c>
      <c r="BG321" s="122" t="str">
        <f t="shared" si="79"/>
        <v/>
      </c>
      <c r="BH321" s="122">
        <f t="shared" si="73"/>
        <v>0</v>
      </c>
      <c r="BI321" s="121">
        <f t="shared" si="74"/>
        <v>0</v>
      </c>
      <c r="BJ321" s="122">
        <f t="shared" si="75"/>
        <v>0</v>
      </c>
      <c r="BK321" s="122">
        <f t="shared" si="83"/>
        <v>0</v>
      </c>
      <c r="BL321" s="121">
        <f t="shared" si="80"/>
        <v>0</v>
      </c>
      <c r="BM321" s="121">
        <f t="shared" si="76"/>
        <v>0</v>
      </c>
      <c r="BN321" s="121"/>
      <c r="BO321" s="136">
        <f>SUM(AW315:AW321)</f>
        <v>0</v>
      </c>
      <c r="BP321" s="137">
        <f>IF(OR(F321=0,G321=0),0,IF(AND(WEEKDAY(C321,2)=5,G321&lt;F321,G321&gt;(6/24)),(G321-MAX(F321,(6/24))+(F321&gt;G321))*24-7,IF(WEEKDAY(C321,2)=6,(G321-MAX(F321,(6/24))+(F321&gt;G321))*24,IF(WEEKDAY(C321,2)=7,IF(F321&gt;G321,([1]Arbejdstider!H$87-F321)*24,IF(F321&lt;G321,(G321-F321)*24)),0))))</f>
        <v>0</v>
      </c>
      <c r="BQ321" s="126" t="str">
        <f>IF(OR(H321=0,I321=0),0,IF(AND(WEEKDAY(C321,2)=5,I321&lt;H321,I321&gt;(6/24)),(I321-MAX(H321,(6/24))+(H321&gt;I321))*24-7,IF(WEEKDAY(C321,2)=6,(I321-MAX(H321,(6/24))+(H321&gt;I321))*24,IF(WEEKDAY(C321,2)=7,IF(H321&gt;I321,([1]Arbejdstider!H$87-H321)*24,IF(H321&lt;I321,(I321-H321)*24)),""))))</f>
        <v/>
      </c>
      <c r="BR321" s="137"/>
      <c r="BS321" s="137"/>
      <c r="BT321" s="138"/>
      <c r="BU321" s="128">
        <f t="shared" si="77"/>
        <v>0</v>
      </c>
      <c r="BV321" s="129" t="str">
        <f t="shared" si="78"/>
        <v>Mandag</v>
      </c>
      <c r="CF321" s="140"/>
      <c r="CG321" s="140"/>
      <c r="CP321" s="141"/>
    </row>
    <row r="322" spans="2:94" s="139" customFormat="1" x14ac:dyDescent="0.2">
      <c r="B322" s="133">
        <f>B315+1</f>
        <v>42</v>
      </c>
      <c r="C322" s="134">
        <f t="shared" si="81"/>
        <v>43753</v>
      </c>
      <c r="D322" s="134" t="str">
        <f t="shared" si="82"/>
        <v>Tirsdag</v>
      </c>
      <c r="E322" s="135"/>
      <c r="F322" s="109" t="str">
        <f>IF(OR(E322=""),"",VLOOKUP(E322,[1]Arbejdstider!$B$4:$AE$78,2,))</f>
        <v/>
      </c>
      <c r="G322" s="109" t="str">
        <f>IF(OR(E322=""),"",VLOOKUP(E322,[1]Arbejdstider!$B$4:$AE$78,3,))</f>
        <v/>
      </c>
      <c r="H322" s="109" t="str">
        <f>IF(OR(E322=""),"",VLOOKUP(E322,[1]Arbejdstider!$B$4:$AE$78,4,))</f>
        <v/>
      </c>
      <c r="I322" s="109" t="str">
        <f>IF(OR(E322=""),"",VLOOKUP(E322,[1]Arbejdstider!$B$4:$AE$78,5,))</f>
        <v/>
      </c>
      <c r="J322" s="110" t="str">
        <f>IF(OR(E322=""),"",VLOOKUP(E322,[1]Arbejdstider!$B$4:$AE$78,6,))</f>
        <v/>
      </c>
      <c r="K322" s="110" t="str">
        <f>IF(OR(E322=""),"",VLOOKUP(E322,[1]Arbejdstider!$B$4:$AE$78,7,))</f>
        <v/>
      </c>
      <c r="L322" s="111" t="str">
        <f>IF(OR(E322=""),"",VLOOKUP(E322,[1]Arbejdstider!$B$3:$AE$78,10,))</f>
        <v/>
      </c>
      <c r="M322" s="111" t="str">
        <f>IF(OR(E322=""),"",VLOOKUP(E322,[1]Arbejdstider!$B$4:$AE$78,11,))</f>
        <v/>
      </c>
      <c r="N322" s="109" t="str">
        <f>IF(OR(E322=""),"",VLOOKUP(E322,[1]Arbejdstider!$B$4:$AE$78,14,))</f>
        <v/>
      </c>
      <c r="O322" s="109" t="str">
        <f>IF(OR(E322=""),"",VLOOKUP(E322,[1]Arbejdstider!$B$4:$AE$78,15,))</f>
        <v/>
      </c>
      <c r="P322" s="109" t="str">
        <f>IF(OR(E322=""),"",VLOOKUP(E322,[1]Arbejdstider!$B$4:$AE$78,12,))</f>
        <v/>
      </c>
      <c r="Q322" s="109" t="str">
        <f>IF(OR(E322=""),"",VLOOKUP(E322,[1]Arbejdstider!$B$4:$AE$78,13,))</f>
        <v/>
      </c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 t="str">
        <f>IF(OR(E322=""),"",VLOOKUP(E322,[1]Arbejdstider!$B$4:$AE$78,16,))</f>
        <v/>
      </c>
      <c r="AC322" s="112" t="str">
        <f>IF(OR(E322=""),"",VLOOKUP(E322,[1]Arbejdstider!$B$4:$AE$78,17,))</f>
        <v/>
      </c>
      <c r="AD322" s="112" t="str">
        <f>IF(OR(E322=""),"",VLOOKUP(E322,[1]Arbejdstider!$B$4:$AE$78,18,))</f>
        <v/>
      </c>
      <c r="AE322" s="112" t="str">
        <f>IF(OR(E322=""),"",VLOOKUP(E322,[1]Arbejdstider!$B$4:$AE$78,19,))</f>
        <v/>
      </c>
      <c r="AF322" s="113" t="str">
        <f>IF(OR(E322=""),"",VLOOKUP(E322,[1]Arbejdstider!$B$4:$AE$78,20,))</f>
        <v/>
      </c>
      <c r="AG322" s="109" t="str">
        <f>IF(OR(E322=""),"",VLOOKUP(E322,[1]Arbejdstider!$B$4:$AE$78,21,))</f>
        <v/>
      </c>
      <c r="AH322" s="109" t="str">
        <f>IF(OR(E322=""),"",VLOOKUP(E322,[1]Arbejdstider!$B$4:$AE$78,22,))</f>
        <v/>
      </c>
      <c r="AI322" s="109" t="str">
        <f>IF(OR(E322=""),"",VLOOKUP(E322,[1]Arbejdstider!$B$4:$AE$78,23,))</f>
        <v/>
      </c>
      <c r="AJ322" s="114" t="str">
        <f>IF(OR(E322=""),"",VLOOKUP(E322,[1]Arbejdstider!$B$4:$AE$78,20,))</f>
        <v/>
      </c>
      <c r="AK322" s="110" t="str">
        <f>IF(OR(E322=""),"",VLOOKUP(E322,[1]Arbejdstider!$B$4:$AE$78,21,))</f>
        <v/>
      </c>
      <c r="AL322" s="115"/>
      <c r="AM322" s="115"/>
      <c r="AN322" s="115"/>
      <c r="AO322" s="115"/>
      <c r="AP322" s="115"/>
      <c r="AQ322" s="115"/>
      <c r="AR322" s="116"/>
      <c r="AS322" s="117"/>
      <c r="AT322" s="118" t="str">
        <f>IF(OR(E322=""),"",VLOOKUP(E322,[1]Arbejdstider!$B$4:$AE$78,24,))</f>
        <v/>
      </c>
      <c r="AU322" s="113" t="str">
        <f>IF(OR(E322=""),"",VLOOKUP(E322,[1]Arbejdstider!$B$4:$AE$78,22,))</f>
        <v/>
      </c>
      <c r="AV322" s="113" t="str">
        <f>IF(OR(E322=""),"",VLOOKUP(E322,[1]Arbejdstider!$B$4:$AE$78,23,))</f>
        <v/>
      </c>
      <c r="AW322" s="119">
        <f t="shared" si="84"/>
        <v>0</v>
      </c>
      <c r="AX322" s="120">
        <f>IF(OR($F322="",$G322=""),0,((IF($G322-MAX($F322,([1]Arbejdstider!$C$84/24))+($G322&lt;$F322)&lt;0,0,$G322-MAX($F322,([1]Arbejdstider!$C$84/24))+($G322&lt;$F322)))*24)-((IF(($G322-MAX($F322,([1]Arbejdstider!$D$84/24))+($G322&lt;$F322))&lt;0,0,($G322-MAX($F322,([1]Arbejdstider!$D$84/24))+($G322&lt;$F322)))))*24)</f>
        <v>0</v>
      </c>
      <c r="AY322" s="122">
        <f>IF(OR($F322="",$G322=""),0,((IF($G322-MAX($F322,([1]Arbejdstider!$C$85/24))+($G322&lt;$F322)&lt;0,0,$G322-MAX($F322,([1]Arbejdstider!$C$85/24))+($G322&lt;$F322)))*24)-((IF(($G322-MAX($F322,([1]Arbejdstider!$D$85/24))+($G322&lt;$F322))&lt;0,0,($G322-MAX($F322,([1]Arbejdstider!$D$85/24))+($G322&lt;$F322)))))*24)-IF(OR($AR322="",$AS322=""),0,((IF($AS322-MAX($AR322,([1]Arbejdstider!$C$85/24))+($AS322&lt;$AR322)&lt;0,0,$AS322-MAX($AR322,([1]Arbejdstider!$C$85/24))+($AS322&lt;$AR322)))*24)-((IF(($AS322-MAX($AR322,([1]Arbejdstider!$D$85/24))+($AS322&lt;$AR322))&lt;0,0,($AS322-MAX($AR322,([1]Arbejdstider!$D$85/24))+($AS322&lt;$AR322)))))*24)</f>
        <v>0</v>
      </c>
      <c r="AZ322" s="122" t="str">
        <f>IFERROR(CEILING(IF(E322="","",IF(OR($F322=0,$G322=0),0,($G322&lt;=$F322)*(1-([1]Arbejdstider!$C$86/24)+([1]Arbejdstider!$D$86/24))*24+(MIN(([1]Arbejdstider!$D$86/24),$G322)-MIN(([1]Arbejdstider!$D$86/24),$F322)+MAX(([1]Arbejdstider!$C$86/24),$G322)-MAX(([1]Arbejdstider!$C$86/24),$F322))*24)-IF(OR($AR322=0,$AS322=0),0,($AS322&lt;=$AR322)*(1-([1]Arbejdstider!$C$86/24)+([1]Arbejdstider!$D$86/24))*24+(MIN(([1]Arbejdstider!$D$86/24),$AS322)-MIN(([1]Arbejdstider!$D$86/24),$AR322)+MAX(([1]Arbejdstider!$C$86/24),$AS322)-MAX(([1]Arbejdstider!$C$86/24),$AR322))*24)+IF(OR($H322=0,$I322=0),0,($I322&lt;=$H322)*(1-([1]Arbejdstider!$C$86/24)+([1]Arbejdstider!$D$86/24))*24+(MIN(([1]Arbejdstider!$D$86/24),$I322)-MIN(([1]Arbejdstider!$D$86/24),$H322)+MAX(([1]Arbejdstider!$C$86/24),$G322)-MAX(([1]Arbejdstider!$C$86/24),$H322))*24)),0.5),"")</f>
        <v/>
      </c>
      <c r="BA322" s="122">
        <f t="shared" si="70"/>
        <v>0</v>
      </c>
      <c r="BB322" s="122">
        <f t="shared" si="71"/>
        <v>0</v>
      </c>
      <c r="BC322" s="122">
        <f t="shared" si="72"/>
        <v>0</v>
      </c>
      <c r="BD322" s="123"/>
      <c r="BE322" s="124"/>
      <c r="BF322" s="122">
        <f t="shared" si="69"/>
        <v>0</v>
      </c>
      <c r="BG322" s="122" t="str">
        <f t="shared" si="79"/>
        <v/>
      </c>
      <c r="BH322" s="122">
        <f t="shared" si="73"/>
        <v>0</v>
      </c>
      <c r="BI322" s="121">
        <f t="shared" si="74"/>
        <v>0</v>
      </c>
      <c r="BJ322" s="122">
        <f t="shared" si="75"/>
        <v>0</v>
      </c>
      <c r="BK322" s="122">
        <f t="shared" si="83"/>
        <v>0</v>
      </c>
      <c r="BL322" s="121">
        <f t="shared" si="80"/>
        <v>0</v>
      </c>
      <c r="BM322" s="121">
        <f t="shared" si="76"/>
        <v>0</v>
      </c>
      <c r="BN322" s="121"/>
      <c r="BO322" s="136"/>
      <c r="BP322" s="137">
        <f>IF(OR(F322=0,G322=0),0,IF(AND(WEEKDAY(C322,2)=5,G322&lt;F322,G322&gt;(6/24)),(G322-MAX(F322,(6/24))+(F322&gt;G322))*24-7,IF(WEEKDAY(C322,2)=6,(G322-MAX(F322,(6/24))+(F322&gt;G322))*24,IF(WEEKDAY(C322,2)=7,IF(F322&gt;G322,([1]Arbejdstider!H$87-F322)*24,IF(F322&lt;G322,(G322-F322)*24)),0))))</f>
        <v>0</v>
      </c>
      <c r="BQ322" s="126" t="str">
        <f>IF(OR(H322=0,I322=0),0,IF(AND(WEEKDAY(C322,2)=5,I322&lt;H322,I322&gt;(6/24)),(I322-MAX(H322,(6/24))+(H322&gt;I322))*24-7,IF(WEEKDAY(C322,2)=6,(I322-MAX(H322,(6/24))+(H322&gt;I322))*24,IF(WEEKDAY(C322,2)=7,IF(H322&gt;I322,([1]Arbejdstider!H$87-H322)*24,IF(H322&lt;I322,(I322-H322)*24)),""))))</f>
        <v/>
      </c>
      <c r="BR322" s="137"/>
      <c r="BS322" s="137"/>
      <c r="BT322" s="138"/>
      <c r="BU322" s="128">
        <f t="shared" si="77"/>
        <v>42</v>
      </c>
      <c r="BV322" s="129" t="str">
        <f t="shared" si="78"/>
        <v>Tirsdag</v>
      </c>
      <c r="CF322" s="140"/>
      <c r="CG322" s="140"/>
      <c r="CP322" s="141"/>
    </row>
    <row r="323" spans="2:94" s="139" customFormat="1" x14ac:dyDescent="0.2">
      <c r="B323" s="133"/>
      <c r="C323" s="134">
        <f t="shared" si="81"/>
        <v>43754</v>
      </c>
      <c r="D323" s="134" t="str">
        <f t="shared" si="82"/>
        <v>Onsdag</v>
      </c>
      <c r="E323" s="135"/>
      <c r="F323" s="109" t="str">
        <f>IF(OR(E323=""),"",VLOOKUP(E323,[1]Arbejdstider!$B$4:$AE$78,2,))</f>
        <v/>
      </c>
      <c r="G323" s="109" t="str">
        <f>IF(OR(E323=""),"",VLOOKUP(E323,[1]Arbejdstider!$B$4:$AE$78,3,))</f>
        <v/>
      </c>
      <c r="H323" s="109" t="str">
        <f>IF(OR(E323=""),"",VLOOKUP(E323,[1]Arbejdstider!$B$4:$AE$78,4,))</f>
        <v/>
      </c>
      <c r="I323" s="109" t="str">
        <f>IF(OR(E323=""),"",VLOOKUP(E323,[1]Arbejdstider!$B$4:$AE$78,5,))</f>
        <v/>
      </c>
      <c r="J323" s="110" t="str">
        <f>IF(OR(E323=""),"",VLOOKUP(E323,[1]Arbejdstider!$B$4:$AE$78,6,))</f>
        <v/>
      </c>
      <c r="K323" s="110" t="str">
        <f>IF(OR(E323=""),"",VLOOKUP(E323,[1]Arbejdstider!$B$4:$AE$78,7,))</f>
        <v/>
      </c>
      <c r="L323" s="111" t="str">
        <f>IF(OR(E323=""),"",VLOOKUP(E323,[1]Arbejdstider!$B$3:$AE$78,10,))</f>
        <v/>
      </c>
      <c r="M323" s="111" t="str">
        <f>IF(OR(E323=""),"",VLOOKUP(E323,[1]Arbejdstider!$B$4:$AE$78,11,))</f>
        <v/>
      </c>
      <c r="N323" s="109" t="str">
        <f>IF(OR(E323=""),"",VLOOKUP(E323,[1]Arbejdstider!$B$4:$AE$78,14,))</f>
        <v/>
      </c>
      <c r="O323" s="109" t="str">
        <f>IF(OR(E323=""),"",VLOOKUP(E323,[1]Arbejdstider!$B$4:$AE$78,15,))</f>
        <v/>
      </c>
      <c r="P323" s="109" t="str">
        <f>IF(OR(E323=""),"",VLOOKUP(E323,[1]Arbejdstider!$B$4:$AE$78,12,))</f>
        <v/>
      </c>
      <c r="Q323" s="109" t="str">
        <f>IF(OR(E323=""),"",VLOOKUP(E323,[1]Arbejdstider!$B$4:$AE$78,13,))</f>
        <v/>
      </c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 t="str">
        <f>IF(OR(E323=""),"",VLOOKUP(E323,[1]Arbejdstider!$B$4:$AE$78,16,))</f>
        <v/>
      </c>
      <c r="AC323" s="112" t="str">
        <f>IF(OR(E323=""),"",VLOOKUP(E323,[1]Arbejdstider!$B$4:$AE$78,17,))</f>
        <v/>
      </c>
      <c r="AD323" s="112" t="str">
        <f>IF(OR(E323=""),"",VLOOKUP(E323,[1]Arbejdstider!$B$4:$AE$78,18,))</f>
        <v/>
      </c>
      <c r="AE323" s="112" t="str">
        <f>IF(OR(E323=""),"",VLOOKUP(E323,[1]Arbejdstider!$B$4:$AE$78,19,))</f>
        <v/>
      </c>
      <c r="AF323" s="113" t="str">
        <f>IF(OR(E323=""),"",VLOOKUP(E323,[1]Arbejdstider!$B$4:$AE$78,20,))</f>
        <v/>
      </c>
      <c r="AG323" s="109" t="str">
        <f>IF(OR(E323=""),"",VLOOKUP(E323,[1]Arbejdstider!$B$4:$AE$78,21,))</f>
        <v/>
      </c>
      <c r="AH323" s="109" t="str">
        <f>IF(OR(E323=""),"",VLOOKUP(E323,[1]Arbejdstider!$B$4:$AE$78,22,))</f>
        <v/>
      </c>
      <c r="AI323" s="109" t="str">
        <f>IF(OR(E323=""),"",VLOOKUP(E323,[1]Arbejdstider!$B$4:$AE$78,23,))</f>
        <v/>
      </c>
      <c r="AJ323" s="114" t="str">
        <f>IF(OR(E323=""),"",VLOOKUP(E323,[1]Arbejdstider!$B$4:$AE$78,20,))</f>
        <v/>
      </c>
      <c r="AK323" s="110" t="str">
        <f>IF(OR(E323=""),"",VLOOKUP(E323,[1]Arbejdstider!$B$4:$AE$78,21,))</f>
        <v/>
      </c>
      <c r="AL323" s="115"/>
      <c r="AM323" s="115"/>
      <c r="AN323" s="115"/>
      <c r="AO323" s="115"/>
      <c r="AP323" s="115"/>
      <c r="AQ323" s="115"/>
      <c r="AR323" s="116"/>
      <c r="AS323" s="117"/>
      <c r="AT323" s="118" t="str">
        <f>IF(OR(E323=""),"",VLOOKUP(E323,[1]Arbejdstider!$B$4:$AE$78,24,))</f>
        <v/>
      </c>
      <c r="AU323" s="113" t="str">
        <f>IF(OR(E323=""),"",VLOOKUP(E323,[1]Arbejdstider!$B$4:$AE$78,22,))</f>
        <v/>
      </c>
      <c r="AV323" s="113" t="str">
        <f>IF(OR(E323=""),"",VLOOKUP(E323,[1]Arbejdstider!$B$4:$AE$78,23,))</f>
        <v/>
      </c>
      <c r="AW323" s="119">
        <f t="shared" si="84"/>
        <v>0</v>
      </c>
      <c r="AX323" s="120">
        <f>IF(OR($F323="",$G323=""),0,((IF($G323-MAX($F323,([1]Arbejdstider!$C$84/24))+($G323&lt;$F323)&lt;0,0,$G323-MAX($F323,([1]Arbejdstider!$C$84/24))+($G323&lt;$F323)))*24)-((IF(($G323-MAX($F323,([1]Arbejdstider!$D$84/24))+($G323&lt;$F323))&lt;0,0,($G323-MAX($F323,([1]Arbejdstider!$D$84/24))+($G323&lt;$F323)))))*24)</f>
        <v>0</v>
      </c>
      <c r="AY323" s="122">
        <f>IF(OR($F323="",$G323=""),0,((IF($G323-MAX($F323,([1]Arbejdstider!$C$85/24))+($G323&lt;$F323)&lt;0,0,$G323-MAX($F323,([1]Arbejdstider!$C$85/24))+($G323&lt;$F323)))*24)-((IF(($G323-MAX($F323,([1]Arbejdstider!$D$85/24))+($G323&lt;$F323))&lt;0,0,($G323-MAX($F323,([1]Arbejdstider!$D$85/24))+($G323&lt;$F323)))))*24)-IF(OR($AR323="",$AS323=""),0,((IF($AS323-MAX($AR323,([1]Arbejdstider!$C$85/24))+($AS323&lt;$AR323)&lt;0,0,$AS323-MAX($AR323,([1]Arbejdstider!$C$85/24))+($AS323&lt;$AR323)))*24)-((IF(($AS323-MAX($AR323,([1]Arbejdstider!$D$85/24))+($AS323&lt;$AR323))&lt;0,0,($AS323-MAX($AR323,([1]Arbejdstider!$D$85/24))+($AS323&lt;$AR323)))))*24)</f>
        <v>0</v>
      </c>
      <c r="AZ323" s="122" t="str">
        <f>IFERROR(CEILING(IF(E323="","",IF(OR($F323=0,$G323=0),0,($G323&lt;=$F323)*(1-([1]Arbejdstider!$C$86/24)+([1]Arbejdstider!$D$86/24))*24+(MIN(([1]Arbejdstider!$D$86/24),$G323)-MIN(([1]Arbejdstider!$D$86/24),$F323)+MAX(([1]Arbejdstider!$C$86/24),$G323)-MAX(([1]Arbejdstider!$C$86/24),$F323))*24)-IF(OR($AR323=0,$AS323=0),0,($AS323&lt;=$AR323)*(1-([1]Arbejdstider!$C$86/24)+([1]Arbejdstider!$D$86/24))*24+(MIN(([1]Arbejdstider!$D$86/24),$AS323)-MIN(([1]Arbejdstider!$D$86/24),$AR323)+MAX(([1]Arbejdstider!$C$86/24),$AS323)-MAX(([1]Arbejdstider!$C$86/24),$AR323))*24)+IF(OR($H323=0,$I323=0),0,($I323&lt;=$H323)*(1-([1]Arbejdstider!$C$86/24)+([1]Arbejdstider!$D$86/24))*24+(MIN(([1]Arbejdstider!$D$86/24),$I323)-MIN(([1]Arbejdstider!$D$86/24),$H323)+MAX(([1]Arbejdstider!$C$86/24),$G323)-MAX(([1]Arbejdstider!$C$86/24),$H323))*24)),0.5),"")</f>
        <v/>
      </c>
      <c r="BA323" s="122">
        <f t="shared" si="70"/>
        <v>0</v>
      </c>
      <c r="BB323" s="122">
        <f t="shared" si="71"/>
        <v>0</v>
      </c>
      <c r="BC323" s="122">
        <f t="shared" si="72"/>
        <v>0</v>
      </c>
      <c r="BD323" s="123"/>
      <c r="BE323" s="124"/>
      <c r="BF323" s="122">
        <f t="shared" ref="BF323:BF386" si="85">IFERROR(CEILING(IF((OR(Z323="",AA323="")),0,IF((AA323&lt;Z323),((AA323-Z323)*24)+24,(AA323-Z323)*24)),0.5),"")</f>
        <v>0</v>
      </c>
      <c r="BG323" s="122" t="str">
        <f t="shared" si="79"/>
        <v/>
      </c>
      <c r="BH323" s="122">
        <f t="shared" si="73"/>
        <v>0</v>
      </c>
      <c r="BI323" s="121">
        <f t="shared" si="74"/>
        <v>0</v>
      </c>
      <c r="BJ323" s="122">
        <f t="shared" si="75"/>
        <v>0</v>
      </c>
      <c r="BK323" s="122">
        <f t="shared" si="83"/>
        <v>0</v>
      </c>
      <c r="BL323" s="121">
        <f t="shared" si="80"/>
        <v>0</v>
      </c>
      <c r="BM323" s="121">
        <f t="shared" si="76"/>
        <v>0</v>
      </c>
      <c r="BN323" s="121"/>
      <c r="BO323" s="136"/>
      <c r="BP323" s="137">
        <f>IF(OR(F323=0,G323=0),0,IF(AND(WEEKDAY(C323,2)=5,G323&lt;F323,G323&gt;(6/24)),(G323-MAX(F323,(6/24))+(F323&gt;G323))*24-7,IF(WEEKDAY(C323,2)=6,(G323-MAX(F323,(6/24))+(F323&gt;G323))*24,IF(WEEKDAY(C323,2)=7,IF(F323&gt;G323,([1]Arbejdstider!H$87-F323)*24,IF(F323&lt;G323,(G323-F323)*24)),0))))</f>
        <v>0</v>
      </c>
      <c r="BQ323" s="126" t="str">
        <f>IF(OR(H323=0,I323=0),0,IF(AND(WEEKDAY(C323,2)=5,I323&lt;H323,I323&gt;(6/24)),(I323-MAX(H323,(6/24))+(H323&gt;I323))*24-7,IF(WEEKDAY(C323,2)=6,(I323-MAX(H323,(6/24))+(H323&gt;I323))*24,IF(WEEKDAY(C323,2)=7,IF(H323&gt;I323,([1]Arbejdstider!H$87-H323)*24,IF(H323&lt;I323,(I323-H323)*24)),""))))</f>
        <v/>
      </c>
      <c r="BR323" s="137"/>
      <c r="BS323" s="137"/>
      <c r="BT323" s="138"/>
      <c r="BU323" s="128">
        <f t="shared" si="77"/>
        <v>0</v>
      </c>
      <c r="BV323" s="129" t="str">
        <f t="shared" si="78"/>
        <v>Onsdag</v>
      </c>
      <c r="CF323" s="140"/>
      <c r="CG323" s="140"/>
      <c r="CP323" s="141"/>
    </row>
    <row r="324" spans="2:94" s="139" customFormat="1" x14ac:dyDescent="0.2">
      <c r="B324" s="133"/>
      <c r="C324" s="134">
        <f t="shared" si="81"/>
        <v>43755</v>
      </c>
      <c r="D324" s="134" t="str">
        <f t="shared" si="82"/>
        <v>Torsdag</v>
      </c>
      <c r="E324" s="135"/>
      <c r="F324" s="109" t="str">
        <f>IF(OR(E324=""),"",VLOOKUP(E324,[1]Arbejdstider!$B$4:$AE$78,2,))</f>
        <v/>
      </c>
      <c r="G324" s="109" t="str">
        <f>IF(OR(E324=""),"",VLOOKUP(E324,[1]Arbejdstider!$B$4:$AE$78,3,))</f>
        <v/>
      </c>
      <c r="H324" s="109" t="str">
        <f>IF(OR(E324=""),"",VLOOKUP(E324,[1]Arbejdstider!$B$4:$AE$78,4,))</f>
        <v/>
      </c>
      <c r="I324" s="109" t="str">
        <f>IF(OR(E324=""),"",VLOOKUP(E324,[1]Arbejdstider!$B$4:$AE$78,5,))</f>
        <v/>
      </c>
      <c r="J324" s="110" t="str">
        <f>IF(OR(E324=""),"",VLOOKUP(E324,[1]Arbejdstider!$B$4:$AE$78,6,))</f>
        <v/>
      </c>
      <c r="K324" s="110" t="str">
        <f>IF(OR(E324=""),"",VLOOKUP(E324,[1]Arbejdstider!$B$4:$AE$78,7,))</f>
        <v/>
      </c>
      <c r="L324" s="111" t="str">
        <f>IF(OR(E324=""),"",VLOOKUP(E324,[1]Arbejdstider!$B$3:$AE$78,10,))</f>
        <v/>
      </c>
      <c r="M324" s="111" t="str">
        <f>IF(OR(E324=""),"",VLOOKUP(E324,[1]Arbejdstider!$B$4:$AE$78,11,))</f>
        <v/>
      </c>
      <c r="N324" s="109" t="str">
        <f>IF(OR(E324=""),"",VLOOKUP(E324,[1]Arbejdstider!$B$4:$AE$78,14,))</f>
        <v/>
      </c>
      <c r="O324" s="109" t="str">
        <f>IF(OR(E324=""),"",VLOOKUP(E324,[1]Arbejdstider!$B$4:$AE$78,15,))</f>
        <v/>
      </c>
      <c r="P324" s="109" t="str">
        <f>IF(OR(E324=""),"",VLOOKUP(E324,[1]Arbejdstider!$B$4:$AE$78,12,))</f>
        <v/>
      </c>
      <c r="Q324" s="109" t="str">
        <f>IF(OR(E324=""),"",VLOOKUP(E324,[1]Arbejdstider!$B$4:$AE$78,13,))</f>
        <v/>
      </c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 t="str">
        <f>IF(OR(E324=""),"",VLOOKUP(E324,[1]Arbejdstider!$B$4:$AE$78,16,))</f>
        <v/>
      </c>
      <c r="AC324" s="112" t="str">
        <f>IF(OR(E324=""),"",VLOOKUP(E324,[1]Arbejdstider!$B$4:$AE$78,17,))</f>
        <v/>
      </c>
      <c r="AD324" s="112" t="str">
        <f>IF(OR(E324=""),"",VLOOKUP(E324,[1]Arbejdstider!$B$4:$AE$78,18,))</f>
        <v/>
      </c>
      <c r="AE324" s="112" t="str">
        <f>IF(OR(E324=""),"",VLOOKUP(E324,[1]Arbejdstider!$B$4:$AE$78,19,))</f>
        <v/>
      </c>
      <c r="AF324" s="113" t="str">
        <f>IF(OR(E324=""),"",VLOOKUP(E324,[1]Arbejdstider!$B$4:$AE$78,20,))</f>
        <v/>
      </c>
      <c r="AG324" s="109" t="str">
        <f>IF(OR(E324=""),"",VLOOKUP(E324,[1]Arbejdstider!$B$4:$AE$78,21,))</f>
        <v/>
      </c>
      <c r="AH324" s="109" t="str">
        <f>IF(OR(E324=""),"",VLOOKUP(E324,[1]Arbejdstider!$B$4:$AE$78,22,))</f>
        <v/>
      </c>
      <c r="AI324" s="109" t="str">
        <f>IF(OR(E324=""),"",VLOOKUP(E324,[1]Arbejdstider!$B$4:$AE$78,23,))</f>
        <v/>
      </c>
      <c r="AJ324" s="114" t="str">
        <f>IF(OR(E324=""),"",VLOOKUP(E324,[1]Arbejdstider!$B$4:$AE$78,20,))</f>
        <v/>
      </c>
      <c r="AK324" s="110" t="str">
        <f>IF(OR(E324=""),"",VLOOKUP(E324,[1]Arbejdstider!$B$4:$AE$78,21,))</f>
        <v/>
      </c>
      <c r="AL324" s="115"/>
      <c r="AM324" s="115"/>
      <c r="AN324" s="115"/>
      <c r="AO324" s="115"/>
      <c r="AP324" s="115"/>
      <c r="AQ324" s="115"/>
      <c r="AR324" s="116"/>
      <c r="AS324" s="117"/>
      <c r="AT324" s="118" t="str">
        <f>IF(OR(E324=""),"",VLOOKUP(E324,[1]Arbejdstider!$B$4:$AE$78,24,))</f>
        <v/>
      </c>
      <c r="AU324" s="113" t="str">
        <f>IF(OR(E324=""),"",VLOOKUP(E324,[1]Arbejdstider!$B$4:$AE$78,22,))</f>
        <v/>
      </c>
      <c r="AV324" s="113" t="str">
        <f>IF(OR(E324=""),"",VLOOKUP(E324,[1]Arbejdstider!$B$4:$AE$78,23,))</f>
        <v/>
      </c>
      <c r="AW324" s="119">
        <f t="shared" si="84"/>
        <v>0</v>
      </c>
      <c r="AX324" s="120">
        <f>IF(OR($F324="",$G324=""),0,((IF($G324-MAX($F324,([1]Arbejdstider!$C$84/24))+($G324&lt;$F324)&lt;0,0,$G324-MAX($F324,([1]Arbejdstider!$C$84/24))+($G324&lt;$F324)))*24)-((IF(($G324-MAX($F324,([1]Arbejdstider!$D$84/24))+($G324&lt;$F324))&lt;0,0,($G324-MAX($F324,([1]Arbejdstider!$D$84/24))+($G324&lt;$F324)))))*24)</f>
        <v>0</v>
      </c>
      <c r="AY324" s="122">
        <f>IF(OR($F324="",$G324=""),0,((IF($G324-MAX($F324,([1]Arbejdstider!$C$85/24))+($G324&lt;$F324)&lt;0,0,$G324-MAX($F324,([1]Arbejdstider!$C$85/24))+($G324&lt;$F324)))*24)-((IF(($G324-MAX($F324,([1]Arbejdstider!$D$85/24))+($G324&lt;$F324))&lt;0,0,($G324-MAX($F324,([1]Arbejdstider!$D$85/24))+($G324&lt;$F324)))))*24)-IF(OR($AR324="",$AS324=""),0,((IF($AS324-MAX($AR324,([1]Arbejdstider!$C$85/24))+($AS324&lt;$AR324)&lt;0,0,$AS324-MAX($AR324,([1]Arbejdstider!$C$85/24))+($AS324&lt;$AR324)))*24)-((IF(($AS324-MAX($AR324,([1]Arbejdstider!$D$85/24))+($AS324&lt;$AR324))&lt;0,0,($AS324-MAX($AR324,([1]Arbejdstider!$D$85/24))+($AS324&lt;$AR324)))))*24)</f>
        <v>0</v>
      </c>
      <c r="AZ324" s="122" t="str">
        <f>IFERROR(CEILING(IF(E324="","",IF(OR($F324=0,$G324=0),0,($G324&lt;=$F324)*(1-([1]Arbejdstider!$C$86/24)+([1]Arbejdstider!$D$86/24))*24+(MIN(([1]Arbejdstider!$D$86/24),$G324)-MIN(([1]Arbejdstider!$D$86/24),$F324)+MAX(([1]Arbejdstider!$C$86/24),$G324)-MAX(([1]Arbejdstider!$C$86/24),$F324))*24)-IF(OR($AR324=0,$AS324=0),0,($AS324&lt;=$AR324)*(1-([1]Arbejdstider!$C$86/24)+([1]Arbejdstider!$D$86/24))*24+(MIN(([1]Arbejdstider!$D$86/24),$AS324)-MIN(([1]Arbejdstider!$D$86/24),$AR324)+MAX(([1]Arbejdstider!$C$86/24),$AS324)-MAX(([1]Arbejdstider!$C$86/24),$AR324))*24)+IF(OR($H324=0,$I324=0),0,($I324&lt;=$H324)*(1-([1]Arbejdstider!$C$86/24)+([1]Arbejdstider!$D$86/24))*24+(MIN(([1]Arbejdstider!$D$86/24),$I324)-MIN(([1]Arbejdstider!$D$86/24),$H324)+MAX(([1]Arbejdstider!$C$86/24),$G324)-MAX(([1]Arbejdstider!$C$86/24),$H324))*24)),0.5),"")</f>
        <v/>
      </c>
      <c r="BA324" s="122">
        <f t="shared" si="70"/>
        <v>0</v>
      </c>
      <c r="BB324" s="122">
        <f t="shared" si="71"/>
        <v>0</v>
      </c>
      <c r="BC324" s="122">
        <f t="shared" si="72"/>
        <v>0</v>
      </c>
      <c r="BD324" s="123"/>
      <c r="BE324" s="124"/>
      <c r="BF324" s="122">
        <f t="shared" si="85"/>
        <v>0</v>
      </c>
      <c r="BG324" s="122" t="str">
        <f t="shared" si="79"/>
        <v/>
      </c>
      <c r="BH324" s="122">
        <f t="shared" si="73"/>
        <v>0</v>
      </c>
      <c r="BI324" s="121">
        <f t="shared" si="74"/>
        <v>0</v>
      </c>
      <c r="BJ324" s="122">
        <f t="shared" si="75"/>
        <v>0</v>
      </c>
      <c r="BK324" s="122">
        <f t="shared" si="83"/>
        <v>0</v>
      </c>
      <c r="BL324" s="121">
        <f t="shared" si="80"/>
        <v>0</v>
      </c>
      <c r="BM324" s="121">
        <f t="shared" si="76"/>
        <v>0</v>
      </c>
      <c r="BN324" s="121"/>
      <c r="BO324" s="136"/>
      <c r="BP324" s="137">
        <f>IF(OR(F324=0,G324=0),0,IF(AND(WEEKDAY(C324,2)=5,G324&lt;F324,G324&gt;(6/24)),(G324-MAX(F324,(6/24))+(F324&gt;G324))*24-7,IF(WEEKDAY(C324,2)=6,(G324-MAX(F324,(6/24))+(F324&gt;G324))*24,IF(WEEKDAY(C324,2)=7,IF(F324&gt;G324,([1]Arbejdstider!H$87-F324)*24,IF(F324&lt;G324,(G324-F324)*24)),0))))</f>
        <v>0</v>
      </c>
      <c r="BQ324" s="126" t="str">
        <f>IF(OR(H324=0,I324=0),0,IF(AND(WEEKDAY(C324,2)=5,I324&lt;H324,I324&gt;(6/24)),(I324-MAX(H324,(6/24))+(H324&gt;I324))*24-7,IF(WEEKDAY(C324,2)=6,(I324-MAX(H324,(6/24))+(H324&gt;I324))*24,IF(WEEKDAY(C324,2)=7,IF(H324&gt;I324,([1]Arbejdstider!H$87-H324)*24,IF(H324&lt;I324,(I324-H324)*24)),""))))</f>
        <v/>
      </c>
      <c r="BR324" s="137"/>
      <c r="BS324" s="137"/>
      <c r="BT324" s="138"/>
      <c r="BU324" s="128">
        <f t="shared" si="77"/>
        <v>0</v>
      </c>
      <c r="BV324" s="129" t="str">
        <f t="shared" si="78"/>
        <v>Torsdag</v>
      </c>
      <c r="CF324" s="140"/>
      <c r="CG324" s="140"/>
      <c r="CP324" s="141"/>
    </row>
    <row r="325" spans="2:94" s="139" customFormat="1" x14ac:dyDescent="0.2">
      <c r="B325" s="133"/>
      <c r="C325" s="134">
        <f t="shared" si="81"/>
        <v>43756</v>
      </c>
      <c r="D325" s="134" t="str">
        <f t="shared" si="82"/>
        <v>Fredag</v>
      </c>
      <c r="E325" s="135"/>
      <c r="F325" s="109" t="str">
        <f>IF(OR(E325=""),"",VLOOKUP(E325,[1]Arbejdstider!$B$4:$AE$78,2,))</f>
        <v/>
      </c>
      <c r="G325" s="109" t="str">
        <f>IF(OR(E325=""),"",VLOOKUP(E325,[1]Arbejdstider!$B$4:$AE$78,3,))</f>
        <v/>
      </c>
      <c r="H325" s="109" t="str">
        <f>IF(OR(E325=""),"",VLOOKUP(E325,[1]Arbejdstider!$B$4:$AE$78,4,))</f>
        <v/>
      </c>
      <c r="I325" s="109" t="str">
        <f>IF(OR(E325=""),"",VLOOKUP(E325,[1]Arbejdstider!$B$4:$AE$78,5,))</f>
        <v/>
      </c>
      <c r="J325" s="110" t="str">
        <f>IF(OR(E325=""),"",VLOOKUP(E325,[1]Arbejdstider!$B$4:$AE$78,6,))</f>
        <v/>
      </c>
      <c r="K325" s="110" t="str">
        <f>IF(OR(E325=""),"",VLOOKUP(E325,[1]Arbejdstider!$B$4:$AE$78,7,))</f>
        <v/>
      </c>
      <c r="L325" s="111" t="str">
        <f>IF(OR(E325=""),"",VLOOKUP(E325,[1]Arbejdstider!$B$3:$AE$78,10,))</f>
        <v/>
      </c>
      <c r="M325" s="111" t="str">
        <f>IF(OR(E325=""),"",VLOOKUP(E325,[1]Arbejdstider!$B$4:$AE$78,11,))</f>
        <v/>
      </c>
      <c r="N325" s="109" t="str">
        <f>IF(OR(E325=""),"",VLOOKUP(E325,[1]Arbejdstider!$B$4:$AE$78,14,))</f>
        <v/>
      </c>
      <c r="O325" s="109" t="str">
        <f>IF(OR(E325=""),"",VLOOKUP(E325,[1]Arbejdstider!$B$4:$AE$78,15,))</f>
        <v/>
      </c>
      <c r="P325" s="109" t="str">
        <f>IF(OR(E325=""),"",VLOOKUP(E325,[1]Arbejdstider!$B$4:$AE$78,12,))</f>
        <v/>
      </c>
      <c r="Q325" s="109" t="str">
        <f>IF(OR(E325=""),"",VLOOKUP(E325,[1]Arbejdstider!$B$4:$AE$78,13,))</f>
        <v/>
      </c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 t="str">
        <f>IF(OR(E325=""),"",VLOOKUP(E325,[1]Arbejdstider!$B$4:$AE$78,16,))</f>
        <v/>
      </c>
      <c r="AC325" s="112" t="str">
        <f>IF(OR(E325=""),"",VLOOKUP(E325,[1]Arbejdstider!$B$4:$AE$78,17,))</f>
        <v/>
      </c>
      <c r="AD325" s="112" t="str">
        <f>IF(OR(E325=""),"",VLOOKUP(E325,[1]Arbejdstider!$B$4:$AE$78,18,))</f>
        <v/>
      </c>
      <c r="AE325" s="112" t="str">
        <f>IF(OR(E325=""),"",VLOOKUP(E325,[1]Arbejdstider!$B$4:$AE$78,19,))</f>
        <v/>
      </c>
      <c r="AF325" s="113" t="str">
        <f>IF(OR(E325=""),"",VLOOKUP(E325,[1]Arbejdstider!$B$4:$AE$78,20,))</f>
        <v/>
      </c>
      <c r="AG325" s="109" t="str">
        <f>IF(OR(E325=""),"",VLOOKUP(E325,[1]Arbejdstider!$B$4:$AE$78,21,))</f>
        <v/>
      </c>
      <c r="AH325" s="109" t="str">
        <f>IF(OR(E325=""),"",VLOOKUP(E325,[1]Arbejdstider!$B$4:$AE$78,22,))</f>
        <v/>
      </c>
      <c r="AI325" s="109" t="str">
        <f>IF(OR(E325=""),"",VLOOKUP(E325,[1]Arbejdstider!$B$4:$AE$78,23,))</f>
        <v/>
      </c>
      <c r="AJ325" s="114" t="str">
        <f>IF(OR(E325=""),"",VLOOKUP(E325,[1]Arbejdstider!$B$4:$AE$78,20,))</f>
        <v/>
      </c>
      <c r="AK325" s="110" t="str">
        <f>IF(OR(E325=""),"",VLOOKUP(E325,[1]Arbejdstider!$B$4:$AE$78,21,))</f>
        <v/>
      </c>
      <c r="AL325" s="115"/>
      <c r="AM325" s="115"/>
      <c r="AN325" s="115"/>
      <c r="AO325" s="115"/>
      <c r="AP325" s="115"/>
      <c r="AQ325" s="115"/>
      <c r="AR325" s="116"/>
      <c r="AS325" s="117"/>
      <c r="AT325" s="118" t="str">
        <f>IF(OR(E325=""),"",VLOOKUP(E325,[1]Arbejdstider!$B$4:$AE$78,24,))</f>
        <v/>
      </c>
      <c r="AU325" s="113" t="str">
        <f>IF(OR(E325=""),"",VLOOKUP(E325,[1]Arbejdstider!$B$4:$AE$78,22,))</f>
        <v/>
      </c>
      <c r="AV325" s="113" t="str">
        <f>IF(OR(E325=""),"",VLOOKUP(E325,[1]Arbejdstider!$B$4:$AE$78,23,))</f>
        <v/>
      </c>
      <c r="AW325" s="119">
        <f t="shared" si="84"/>
        <v>0</v>
      </c>
      <c r="AX325" s="120">
        <f>IF(OR($F325="",$G325=""),0,((IF($G325-MAX($F325,([1]Arbejdstider!$C$84/24))+($G325&lt;$F325)&lt;0,0,$G325-MAX($F325,([1]Arbejdstider!$C$84/24))+($G325&lt;$F325)))*24)-((IF(($G325-MAX($F325,([1]Arbejdstider!$D$84/24))+($G325&lt;$F325))&lt;0,0,($G325-MAX($F325,([1]Arbejdstider!$D$84/24))+($G325&lt;$F325)))))*24)</f>
        <v>0</v>
      </c>
      <c r="AY325" s="122">
        <f>IF(OR($F325="",$G325=""),0,((IF($G325-MAX($F325,([1]Arbejdstider!$C$85/24))+($G325&lt;$F325)&lt;0,0,$G325-MAX($F325,([1]Arbejdstider!$C$85/24))+($G325&lt;$F325)))*24)-((IF(($G325-MAX($F325,([1]Arbejdstider!$D$85/24))+($G325&lt;$F325))&lt;0,0,($G325-MAX($F325,([1]Arbejdstider!$D$85/24))+($G325&lt;$F325)))))*24)-IF(OR($AR325="",$AS325=""),0,((IF($AS325-MAX($AR325,([1]Arbejdstider!$C$85/24))+($AS325&lt;$AR325)&lt;0,0,$AS325-MAX($AR325,([1]Arbejdstider!$C$85/24))+($AS325&lt;$AR325)))*24)-((IF(($AS325-MAX($AR325,([1]Arbejdstider!$D$85/24))+($AS325&lt;$AR325))&lt;0,0,($AS325-MAX($AR325,([1]Arbejdstider!$D$85/24))+($AS325&lt;$AR325)))))*24)</f>
        <v>0</v>
      </c>
      <c r="AZ325" s="122" t="str">
        <f>IFERROR(CEILING(IF(E325="","",IF(OR($F325=0,$G325=0),0,($G325&lt;=$F325)*(1-([1]Arbejdstider!$C$86/24)+([1]Arbejdstider!$D$86/24))*24+(MIN(([1]Arbejdstider!$D$86/24),$G325)-MIN(([1]Arbejdstider!$D$86/24),$F325)+MAX(([1]Arbejdstider!$C$86/24),$G325)-MAX(([1]Arbejdstider!$C$86/24),$F325))*24)-IF(OR($AR325=0,$AS325=0),0,($AS325&lt;=$AR325)*(1-([1]Arbejdstider!$C$86/24)+([1]Arbejdstider!$D$86/24))*24+(MIN(([1]Arbejdstider!$D$86/24),$AS325)-MIN(([1]Arbejdstider!$D$86/24),$AR325)+MAX(([1]Arbejdstider!$C$86/24),$AS325)-MAX(([1]Arbejdstider!$C$86/24),$AR325))*24)+IF(OR($H325=0,$I325=0),0,($I325&lt;=$H325)*(1-([1]Arbejdstider!$C$86/24)+([1]Arbejdstider!$D$86/24))*24+(MIN(([1]Arbejdstider!$D$86/24),$I325)-MIN(([1]Arbejdstider!$D$86/24),$H325)+MAX(([1]Arbejdstider!$C$86/24),$G325)-MAX(([1]Arbejdstider!$C$86/24),$H325))*24)),0.5),"")</f>
        <v/>
      </c>
      <c r="BA325" s="122">
        <f t="shared" si="70"/>
        <v>0</v>
      </c>
      <c r="BB325" s="122">
        <f t="shared" si="71"/>
        <v>0</v>
      </c>
      <c r="BC325" s="122">
        <f t="shared" si="72"/>
        <v>0</v>
      </c>
      <c r="BD325" s="123"/>
      <c r="BE325" s="124"/>
      <c r="BF325" s="122">
        <f t="shared" si="85"/>
        <v>0</v>
      </c>
      <c r="BG325" s="122" t="str">
        <f t="shared" si="79"/>
        <v/>
      </c>
      <c r="BH325" s="122">
        <f t="shared" si="73"/>
        <v>0</v>
      </c>
      <c r="BI325" s="121">
        <f t="shared" si="74"/>
        <v>0</v>
      </c>
      <c r="BJ325" s="122">
        <f t="shared" si="75"/>
        <v>0</v>
      </c>
      <c r="BK325" s="122">
        <f t="shared" si="83"/>
        <v>0</v>
      </c>
      <c r="BL325" s="121">
        <f t="shared" si="80"/>
        <v>0</v>
      </c>
      <c r="BM325" s="121">
        <f t="shared" si="76"/>
        <v>0</v>
      </c>
      <c r="BN325" s="121"/>
      <c r="BO325" s="136"/>
      <c r="BP325" s="137">
        <f>IF(OR(F325=0,G325=0),0,IF(AND(WEEKDAY(C325,2)=5,G325&lt;F325,G325&gt;(6/24)),(G325-MAX(F325,(6/24))+(F325&gt;G325))*24-7,IF(WEEKDAY(C325,2)=6,(G325-MAX(F325,(6/24))+(F325&gt;G325))*24,IF(WEEKDAY(C325,2)=7,IF(F325&gt;G325,([1]Arbejdstider!H$87-F325)*24,IF(F325&lt;G325,(G325-F325)*24)),0))))</f>
        <v>0</v>
      </c>
      <c r="BQ325" s="126" t="str">
        <f>IF(OR(H325=0,I325=0),0,IF(AND(WEEKDAY(C325,2)=5,I325&lt;H325,I325&gt;(6/24)),(I325-MAX(H325,(6/24))+(H325&gt;I325))*24-7,IF(WEEKDAY(C325,2)=6,(I325-MAX(H325,(6/24))+(H325&gt;I325))*24,IF(WEEKDAY(C325,2)=7,IF(H325&gt;I325,([1]Arbejdstider!H$87-H325)*24,IF(H325&lt;I325,(I325-H325)*24)),""))))</f>
        <v/>
      </c>
      <c r="BR325" s="137"/>
      <c r="BS325" s="137"/>
      <c r="BT325" s="138"/>
      <c r="BU325" s="128">
        <f t="shared" si="77"/>
        <v>0</v>
      </c>
      <c r="BV325" s="129" t="str">
        <f t="shared" si="78"/>
        <v>Fredag</v>
      </c>
      <c r="CF325" s="140"/>
      <c r="CG325" s="140"/>
      <c r="CP325" s="141"/>
    </row>
    <row r="326" spans="2:94" s="139" customFormat="1" x14ac:dyDescent="0.2">
      <c r="B326" s="133"/>
      <c r="C326" s="134">
        <f t="shared" si="81"/>
        <v>43757</v>
      </c>
      <c r="D326" s="134" t="str">
        <f t="shared" si="82"/>
        <v>Lørdag</v>
      </c>
      <c r="E326" s="135"/>
      <c r="F326" s="109" t="str">
        <f>IF(OR(E326=""),"",VLOOKUP(E326,[1]Arbejdstider!$B$4:$AE$78,2,))</f>
        <v/>
      </c>
      <c r="G326" s="109" t="str">
        <f>IF(OR(E326=""),"",VLOOKUP(E326,[1]Arbejdstider!$B$4:$AE$78,3,))</f>
        <v/>
      </c>
      <c r="H326" s="109" t="str">
        <f>IF(OR(E326=""),"",VLOOKUP(E326,[1]Arbejdstider!$B$4:$AE$78,4,))</f>
        <v/>
      </c>
      <c r="I326" s="109" t="str">
        <f>IF(OR(E326=""),"",VLOOKUP(E326,[1]Arbejdstider!$B$4:$AE$78,5,))</f>
        <v/>
      </c>
      <c r="J326" s="110" t="str">
        <f>IF(OR(E326=""),"",VLOOKUP(E326,[1]Arbejdstider!$B$4:$AE$78,6,))</f>
        <v/>
      </c>
      <c r="K326" s="110" t="str">
        <f>IF(OR(E326=""),"",VLOOKUP(E326,[1]Arbejdstider!$B$4:$AE$78,7,))</f>
        <v/>
      </c>
      <c r="L326" s="111" t="str">
        <f>IF(OR(E326=""),"",VLOOKUP(E326,[1]Arbejdstider!$B$3:$AE$78,10,))</f>
        <v/>
      </c>
      <c r="M326" s="111" t="str">
        <f>IF(OR(E326=""),"",VLOOKUP(E326,[1]Arbejdstider!$B$4:$AE$78,11,))</f>
        <v/>
      </c>
      <c r="N326" s="109" t="str">
        <f>IF(OR(E326=""),"",VLOOKUP(E326,[1]Arbejdstider!$B$4:$AE$78,14,))</f>
        <v/>
      </c>
      <c r="O326" s="109" t="str">
        <f>IF(OR(E326=""),"",VLOOKUP(E326,[1]Arbejdstider!$B$4:$AE$78,15,))</f>
        <v/>
      </c>
      <c r="P326" s="109" t="str">
        <f>IF(OR(E326=""),"",VLOOKUP(E326,[1]Arbejdstider!$B$4:$AE$78,12,))</f>
        <v/>
      </c>
      <c r="Q326" s="109" t="str">
        <f>IF(OR(E326=""),"",VLOOKUP(E326,[1]Arbejdstider!$B$4:$AE$78,13,))</f>
        <v/>
      </c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 t="str">
        <f>IF(OR(E326=""),"",VLOOKUP(E326,[1]Arbejdstider!$B$4:$AE$78,16,))</f>
        <v/>
      </c>
      <c r="AC326" s="112" t="str">
        <f>IF(OR(E326=""),"",VLOOKUP(E326,[1]Arbejdstider!$B$4:$AE$78,17,))</f>
        <v/>
      </c>
      <c r="AD326" s="112" t="str">
        <f>IF(OR(E326=""),"",VLOOKUP(E326,[1]Arbejdstider!$B$4:$AE$78,18,))</f>
        <v/>
      </c>
      <c r="AE326" s="112" t="str">
        <f>IF(OR(E326=""),"",VLOOKUP(E326,[1]Arbejdstider!$B$4:$AE$78,19,))</f>
        <v/>
      </c>
      <c r="AF326" s="113" t="str">
        <f>IF(OR(E326=""),"",VLOOKUP(E326,[1]Arbejdstider!$B$4:$AE$78,20,))</f>
        <v/>
      </c>
      <c r="AG326" s="109" t="str">
        <f>IF(OR(E326=""),"",VLOOKUP(E326,[1]Arbejdstider!$B$4:$AE$78,21,))</f>
        <v/>
      </c>
      <c r="AH326" s="109" t="str">
        <f>IF(OR(E326=""),"",VLOOKUP(E326,[1]Arbejdstider!$B$4:$AE$78,22,))</f>
        <v/>
      </c>
      <c r="AI326" s="109" t="str">
        <f>IF(OR(E326=""),"",VLOOKUP(E326,[1]Arbejdstider!$B$4:$AE$78,23,))</f>
        <v/>
      </c>
      <c r="AJ326" s="114" t="str">
        <f>IF(OR(E326=""),"",VLOOKUP(E326,[1]Arbejdstider!$B$4:$AE$78,20,))</f>
        <v/>
      </c>
      <c r="AK326" s="110" t="str">
        <f>IF(OR(E326=""),"",VLOOKUP(E326,[1]Arbejdstider!$B$4:$AE$78,21,))</f>
        <v/>
      </c>
      <c r="AL326" s="115"/>
      <c r="AM326" s="115"/>
      <c r="AN326" s="115"/>
      <c r="AO326" s="115"/>
      <c r="AP326" s="115"/>
      <c r="AQ326" s="115"/>
      <c r="AR326" s="116"/>
      <c r="AS326" s="117"/>
      <c r="AT326" s="118" t="str">
        <f>IF(OR(E326=""),"",VLOOKUP(E326,[1]Arbejdstider!$B$4:$AE$78,24,))</f>
        <v/>
      </c>
      <c r="AU326" s="113" t="str">
        <f>IF(OR(E326=""),"",VLOOKUP(E326,[1]Arbejdstider!$B$4:$AE$78,22,))</f>
        <v/>
      </c>
      <c r="AV326" s="113" t="str">
        <f>IF(OR(E326=""),"",VLOOKUP(E326,[1]Arbejdstider!$B$4:$AE$78,23,))</f>
        <v/>
      </c>
      <c r="AW326" s="119">
        <f t="shared" si="84"/>
        <v>0</v>
      </c>
      <c r="AX326" s="120">
        <f>IF(OR($F326="",$G326=""),0,((IF($G326-MAX($F326,([1]Arbejdstider!$C$84/24))+($G326&lt;$F326)&lt;0,0,$G326-MAX($F326,([1]Arbejdstider!$C$84/24))+($G326&lt;$F326)))*24)-((IF(($G326-MAX($F326,([1]Arbejdstider!$D$84/24))+($G326&lt;$F326))&lt;0,0,($G326-MAX($F326,([1]Arbejdstider!$D$84/24))+($G326&lt;$F326)))))*24)</f>
        <v>0</v>
      </c>
      <c r="AY326" s="122">
        <f>IF(OR($F326="",$G326=""),0,((IF($G326-MAX($F326,([1]Arbejdstider!$C$85/24))+($G326&lt;$F326)&lt;0,0,$G326-MAX($F326,([1]Arbejdstider!$C$85/24))+($G326&lt;$F326)))*24)-((IF(($G326-MAX($F326,([1]Arbejdstider!$D$85/24))+($G326&lt;$F326))&lt;0,0,($G326-MAX($F326,([1]Arbejdstider!$D$85/24))+($G326&lt;$F326)))))*24)-IF(OR($AR326="",$AS326=""),0,((IF($AS326-MAX($AR326,([1]Arbejdstider!$C$85/24))+($AS326&lt;$AR326)&lt;0,0,$AS326-MAX($AR326,([1]Arbejdstider!$C$85/24))+($AS326&lt;$AR326)))*24)-((IF(($AS326-MAX($AR326,([1]Arbejdstider!$D$85/24))+($AS326&lt;$AR326))&lt;0,0,($AS326-MAX($AR326,([1]Arbejdstider!$D$85/24))+($AS326&lt;$AR326)))))*24)</f>
        <v>0</v>
      </c>
      <c r="AZ326" s="122" t="str">
        <f>IFERROR(CEILING(IF(E326="","",IF(OR($F326=0,$G326=0),0,($G326&lt;=$F326)*(1-([1]Arbejdstider!$C$86/24)+([1]Arbejdstider!$D$86/24))*24+(MIN(([1]Arbejdstider!$D$86/24),$G326)-MIN(([1]Arbejdstider!$D$86/24),$F326)+MAX(([1]Arbejdstider!$C$86/24),$G326)-MAX(([1]Arbejdstider!$C$86/24),$F326))*24)-IF(OR($AR326=0,$AS326=0),0,($AS326&lt;=$AR326)*(1-([1]Arbejdstider!$C$86/24)+([1]Arbejdstider!$D$86/24))*24+(MIN(([1]Arbejdstider!$D$86/24),$AS326)-MIN(([1]Arbejdstider!$D$86/24),$AR326)+MAX(([1]Arbejdstider!$C$86/24),$AS326)-MAX(([1]Arbejdstider!$C$86/24),$AR326))*24)+IF(OR($H326=0,$I326=0),0,($I326&lt;=$H326)*(1-([1]Arbejdstider!$C$86/24)+([1]Arbejdstider!$D$86/24))*24+(MIN(([1]Arbejdstider!$D$86/24),$I326)-MIN(([1]Arbejdstider!$D$86/24),$H326)+MAX(([1]Arbejdstider!$C$86/24),$G326)-MAX(([1]Arbejdstider!$C$86/24),$H326))*24)),0.5),"")</f>
        <v/>
      </c>
      <c r="BA326" s="122">
        <f t="shared" si="70"/>
        <v>0</v>
      </c>
      <c r="BB326" s="122">
        <f t="shared" si="71"/>
        <v>0</v>
      </c>
      <c r="BC326" s="122">
        <f t="shared" si="72"/>
        <v>0</v>
      </c>
      <c r="BD326" s="123"/>
      <c r="BE326" s="124"/>
      <c r="BF326" s="122">
        <f t="shared" si="85"/>
        <v>0</v>
      </c>
      <c r="BG326" s="122" t="str">
        <f t="shared" si="79"/>
        <v/>
      </c>
      <c r="BH326" s="122">
        <f t="shared" si="73"/>
        <v>0</v>
      </c>
      <c r="BI326" s="121">
        <f t="shared" si="74"/>
        <v>0</v>
      </c>
      <c r="BJ326" s="122">
        <f t="shared" si="75"/>
        <v>0</v>
      </c>
      <c r="BK326" s="122">
        <f t="shared" si="83"/>
        <v>0</v>
      </c>
      <c r="BL326" s="121">
        <f t="shared" si="80"/>
        <v>0</v>
      </c>
      <c r="BM326" s="121">
        <f t="shared" si="76"/>
        <v>0</v>
      </c>
      <c r="BN326" s="121"/>
      <c r="BO326" s="136"/>
      <c r="BP326" s="137" t="e">
        <f>IF(OR(F326=0,G326=0),0,IF(AND(WEEKDAY(C326,2)=5,G326&lt;F326,G326&gt;(6/24)),(G326-MAX(F326,(6/24))+(F326&gt;G326))*24-7,IF(WEEKDAY(C326,2)=6,(G326-MAX(F326,(6/24))+(F326&gt;G326))*24,IF(WEEKDAY(C326,2)=7,IF(F326&gt;G326,([1]Arbejdstider!H$87-F326)*24,IF(F326&lt;G326,(G326-F326)*24)),0))))</f>
        <v>#VALUE!</v>
      </c>
      <c r="BQ326" s="126" t="e">
        <f>IF(OR(H326=0,I326=0),0,IF(AND(WEEKDAY(C326,2)=5,I326&lt;H326,I326&gt;(6/24)),(I326-MAX(H326,(6/24))+(H326&gt;I326))*24-7,IF(WEEKDAY(C326,2)=6,(I326-MAX(H326,(6/24))+(H326&gt;I326))*24,IF(WEEKDAY(C326,2)=7,IF(H326&gt;I326,([1]Arbejdstider!H$87-H326)*24,IF(H326&lt;I326,(I326-H326)*24)),""))))</f>
        <v>#VALUE!</v>
      </c>
      <c r="BR326" s="137"/>
      <c r="BS326" s="137"/>
      <c r="BT326" s="138"/>
      <c r="BU326" s="128">
        <f t="shared" si="77"/>
        <v>0</v>
      </c>
      <c r="BV326" s="129" t="str">
        <f t="shared" si="78"/>
        <v>Lørdag</v>
      </c>
      <c r="CF326" s="140"/>
      <c r="CG326" s="140"/>
      <c r="CP326" s="141"/>
    </row>
    <row r="327" spans="2:94" s="139" customFormat="1" x14ac:dyDescent="0.2">
      <c r="B327" s="133"/>
      <c r="C327" s="134">
        <f t="shared" si="81"/>
        <v>43758</v>
      </c>
      <c r="D327" s="134" t="str">
        <f t="shared" si="82"/>
        <v>Søndag</v>
      </c>
      <c r="E327" s="135"/>
      <c r="F327" s="109" t="str">
        <f>IF(OR(E327=""),"",VLOOKUP(E327,[1]Arbejdstider!$B$4:$AE$78,2,))</f>
        <v/>
      </c>
      <c r="G327" s="109" t="str">
        <f>IF(OR(E327=""),"",VLOOKUP(E327,[1]Arbejdstider!$B$4:$AE$78,3,))</f>
        <v/>
      </c>
      <c r="H327" s="109" t="str">
        <f>IF(OR(E327=""),"",VLOOKUP(E327,[1]Arbejdstider!$B$4:$AE$78,4,))</f>
        <v/>
      </c>
      <c r="I327" s="109" t="str">
        <f>IF(OR(E327=""),"",VLOOKUP(E327,[1]Arbejdstider!$B$4:$AE$78,5,))</f>
        <v/>
      </c>
      <c r="J327" s="110" t="str">
        <f>IF(OR(E327=""),"",VLOOKUP(E327,[1]Arbejdstider!$B$4:$AE$78,6,))</f>
        <v/>
      </c>
      <c r="K327" s="110" t="str">
        <f>IF(OR(E327=""),"",VLOOKUP(E327,[1]Arbejdstider!$B$4:$AE$78,7,))</f>
        <v/>
      </c>
      <c r="L327" s="111" t="str">
        <f>IF(OR(E327=""),"",VLOOKUP(E327,[1]Arbejdstider!$B$3:$AE$78,10,))</f>
        <v/>
      </c>
      <c r="M327" s="111" t="str">
        <f>IF(OR(E327=""),"",VLOOKUP(E327,[1]Arbejdstider!$B$4:$AE$78,11,))</f>
        <v/>
      </c>
      <c r="N327" s="109" t="str">
        <f>IF(OR(E327=""),"",VLOOKUP(E327,[1]Arbejdstider!$B$4:$AE$78,14,))</f>
        <v/>
      </c>
      <c r="O327" s="109" t="str">
        <f>IF(OR(E327=""),"",VLOOKUP(E327,[1]Arbejdstider!$B$4:$AE$78,15,))</f>
        <v/>
      </c>
      <c r="P327" s="109" t="str">
        <f>IF(OR(E327=""),"",VLOOKUP(E327,[1]Arbejdstider!$B$4:$AE$78,12,))</f>
        <v/>
      </c>
      <c r="Q327" s="109" t="str">
        <f>IF(OR(E327=""),"",VLOOKUP(E327,[1]Arbejdstider!$B$4:$AE$78,13,))</f>
        <v/>
      </c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 t="str">
        <f>IF(OR(E327=""),"",VLOOKUP(E327,[1]Arbejdstider!$B$4:$AE$78,16,))</f>
        <v/>
      </c>
      <c r="AC327" s="112" t="str">
        <f>IF(OR(E327=""),"",VLOOKUP(E327,[1]Arbejdstider!$B$4:$AE$78,17,))</f>
        <v/>
      </c>
      <c r="AD327" s="112" t="str">
        <f>IF(OR(E327=""),"",VLOOKUP(E327,[1]Arbejdstider!$B$4:$AE$78,18,))</f>
        <v/>
      </c>
      <c r="AE327" s="112" t="str">
        <f>IF(OR(E327=""),"",VLOOKUP(E327,[1]Arbejdstider!$B$4:$AE$78,19,))</f>
        <v/>
      </c>
      <c r="AF327" s="113" t="str">
        <f>IF(OR(E327=""),"",VLOOKUP(E327,[1]Arbejdstider!$B$4:$AE$78,20,))</f>
        <v/>
      </c>
      <c r="AG327" s="109" t="str">
        <f>IF(OR(E327=""),"",VLOOKUP(E327,[1]Arbejdstider!$B$4:$AE$78,21,))</f>
        <v/>
      </c>
      <c r="AH327" s="109" t="str">
        <f>IF(OR(E327=""),"",VLOOKUP(E327,[1]Arbejdstider!$B$4:$AE$78,22,))</f>
        <v/>
      </c>
      <c r="AI327" s="109" t="str">
        <f>IF(OR(E327=""),"",VLOOKUP(E327,[1]Arbejdstider!$B$4:$AE$78,23,))</f>
        <v/>
      </c>
      <c r="AJ327" s="114" t="str">
        <f>IF(OR(E327=""),"",VLOOKUP(E327,[1]Arbejdstider!$B$4:$AE$78,20,))</f>
        <v/>
      </c>
      <c r="AK327" s="110" t="str">
        <f>IF(OR(E327=""),"",VLOOKUP(E327,[1]Arbejdstider!$B$4:$AE$78,21,))</f>
        <v/>
      </c>
      <c r="AL327" s="115"/>
      <c r="AM327" s="115"/>
      <c r="AN327" s="115"/>
      <c r="AO327" s="115"/>
      <c r="AP327" s="115"/>
      <c r="AQ327" s="115"/>
      <c r="AR327" s="116"/>
      <c r="AS327" s="117"/>
      <c r="AT327" s="118" t="str">
        <f>IF(OR(E327=""),"",VLOOKUP(E327,[1]Arbejdstider!$B$4:$AE$78,24,))</f>
        <v/>
      </c>
      <c r="AU327" s="113" t="str">
        <f>IF(OR(E327=""),"",VLOOKUP(E327,[1]Arbejdstider!$B$4:$AE$78,22,))</f>
        <v/>
      </c>
      <c r="AV327" s="113" t="str">
        <f>IF(OR(E327=""),"",VLOOKUP(E327,[1]Arbejdstider!$B$4:$AE$78,23,))</f>
        <v/>
      </c>
      <c r="AW327" s="119">
        <f t="shared" si="84"/>
        <v>0</v>
      </c>
      <c r="AX327" s="120">
        <f>IF(OR($F327="",$G327=""),0,((IF($G327-MAX($F327,([1]Arbejdstider!$C$84/24))+($G327&lt;$F327)&lt;0,0,$G327-MAX($F327,([1]Arbejdstider!$C$84/24))+($G327&lt;$F327)))*24)-((IF(($G327-MAX($F327,([1]Arbejdstider!$D$84/24))+($G327&lt;$F327))&lt;0,0,($G327-MAX($F327,([1]Arbejdstider!$D$84/24))+($G327&lt;$F327)))))*24)</f>
        <v>0</v>
      </c>
      <c r="AY327" s="122">
        <f>IF(OR($F327="",$G327=""),0,((IF($G327-MAX($F327,([1]Arbejdstider!$C$85/24))+($G327&lt;$F327)&lt;0,0,$G327-MAX($F327,([1]Arbejdstider!$C$85/24))+($G327&lt;$F327)))*24)-((IF(($G327-MAX($F327,([1]Arbejdstider!$D$85/24))+($G327&lt;$F327))&lt;0,0,($G327-MAX($F327,([1]Arbejdstider!$D$85/24))+($G327&lt;$F327)))))*24)-IF(OR($AR327="",$AS327=""),0,((IF($AS327-MAX($AR327,([1]Arbejdstider!$C$85/24))+($AS327&lt;$AR327)&lt;0,0,$AS327-MAX($AR327,([1]Arbejdstider!$C$85/24))+($AS327&lt;$AR327)))*24)-((IF(($AS327-MAX($AR327,([1]Arbejdstider!$D$85/24))+($AS327&lt;$AR327))&lt;0,0,($AS327-MAX($AR327,([1]Arbejdstider!$D$85/24))+($AS327&lt;$AR327)))))*24)</f>
        <v>0</v>
      </c>
      <c r="AZ327" s="122" t="str">
        <f>IFERROR(CEILING(IF(E327="","",IF(OR($F327=0,$G327=0),0,($G327&lt;=$F327)*(1-([1]Arbejdstider!$C$86/24)+([1]Arbejdstider!$D$86/24))*24+(MIN(([1]Arbejdstider!$D$86/24),$G327)-MIN(([1]Arbejdstider!$D$86/24),$F327)+MAX(([1]Arbejdstider!$C$86/24),$G327)-MAX(([1]Arbejdstider!$C$86/24),$F327))*24)-IF(OR($AR327=0,$AS327=0),0,($AS327&lt;=$AR327)*(1-([1]Arbejdstider!$C$86/24)+([1]Arbejdstider!$D$86/24))*24+(MIN(([1]Arbejdstider!$D$86/24),$AS327)-MIN(([1]Arbejdstider!$D$86/24),$AR327)+MAX(([1]Arbejdstider!$C$86/24),$AS327)-MAX(([1]Arbejdstider!$C$86/24),$AR327))*24)+IF(OR($H327=0,$I327=0),0,($I327&lt;=$H327)*(1-([1]Arbejdstider!$C$86/24)+([1]Arbejdstider!$D$86/24))*24+(MIN(([1]Arbejdstider!$D$86/24),$I327)-MIN(([1]Arbejdstider!$D$86/24),$H327)+MAX(([1]Arbejdstider!$C$86/24),$G327)-MAX(([1]Arbejdstider!$C$86/24),$H327))*24)),0.5),"")</f>
        <v/>
      </c>
      <c r="BA327" s="122">
        <f t="shared" ref="BA327:BA394" si="86">+IF((OR(X327="",Y327="")),0,IF((Y327&lt;X327),((Y327-X327)*24)+24,(Y327-X327)*24))</f>
        <v>0</v>
      </c>
      <c r="BB327" s="122">
        <f t="shared" ref="BB327:BB394" si="87">+IF((OR(R327="",S327="")),0,IF((S327&lt;R327),((S327-R327)*24)+24,(S327-R327)*24))</f>
        <v>0</v>
      </c>
      <c r="BC327" s="122">
        <f t="shared" ref="BC327:BC394" si="88">+IF((OR(T327="",U327="")),0,IF((U327&lt;T327),((U327-T327)*24)+24,(U327-T327)*24))</f>
        <v>0</v>
      </c>
      <c r="BD327" s="123"/>
      <c r="BE327" s="124"/>
      <c r="BF327" s="122">
        <f t="shared" si="85"/>
        <v>0</v>
      </c>
      <c r="BG327" s="122">
        <f t="shared" si="79"/>
        <v>0</v>
      </c>
      <c r="BH327" s="122">
        <f t="shared" ref="BH327:BH390" si="89">IF((OR(N327="",O327="")),0,IF((O327&lt;N327),((O327-N327)*24)+24,(O327-N327)*24))</f>
        <v>0</v>
      </c>
      <c r="BI327" s="121">
        <f t="shared" ref="BI327:BI390" si="90">IFERROR(CEILING(IF((OR(P327="",Q327="")),0,IF((Q327&lt;P327),((Q327-P327)*24)+24,(Q327-P327)*24)),0.5),"")</f>
        <v>0</v>
      </c>
      <c r="BJ327" s="122">
        <f t="shared" ref="BJ327:BJ390" si="91">IF((OR(J327="",K327="")),0,IF((K327&lt;J327),((K327-J327)*24)+24,(K327-J327)*24))</f>
        <v>0</v>
      </c>
      <c r="BK327" s="122">
        <f t="shared" si="83"/>
        <v>0</v>
      </c>
      <c r="BL327" s="121">
        <f t="shared" si="80"/>
        <v>0</v>
      </c>
      <c r="BM327" s="121">
        <f t="shared" ref="BM327:BM390" si="92">IF((OR(AR327="",AS327="")),0,IF((AS327&lt;AR327),((AS327-AR327)*24)+24,(AS327-AR327)*24))</f>
        <v>0</v>
      </c>
      <c r="BN327" s="121"/>
      <c r="BO327" s="136"/>
      <c r="BP327" s="137" t="b">
        <f>IF(OR(F327=0,G327=0),0,IF(AND(WEEKDAY(C327,2)=5,G327&lt;F327,G327&gt;(6/24)),(G327-MAX(F327,(6/24))+(F327&gt;G327))*24-7,IF(WEEKDAY(C327,2)=6,(G327-MAX(F327,(6/24))+(F327&gt;G327))*24,IF(WEEKDAY(C327,2)=7,IF(F327&gt;G327,([1]Arbejdstider!H$87-F327)*24,IF(F327&lt;G327,(G327-F327)*24)),0))))</f>
        <v>0</v>
      </c>
      <c r="BQ327" s="126" t="b">
        <f>IF(OR(H327=0,I327=0),0,IF(AND(WEEKDAY(C327,2)=5,I327&lt;H327,I327&gt;(6/24)),(I327-MAX(H327,(6/24))+(H327&gt;I327))*24-7,IF(WEEKDAY(C327,2)=6,(I327-MAX(H327,(6/24))+(H327&gt;I327))*24,IF(WEEKDAY(C327,2)=7,IF(H327&gt;I327,([1]Arbejdstider!H$87-H327)*24,IF(H327&lt;I327,(I327-H327)*24)),""))))</f>
        <v>0</v>
      </c>
      <c r="BR327" s="137"/>
      <c r="BS327" s="137"/>
      <c r="BT327" s="138"/>
      <c r="BU327" s="128">
        <f t="shared" ref="BU327:BU390" si="93">B327</f>
        <v>0</v>
      </c>
      <c r="BV327" s="129" t="str">
        <f t="shared" ref="BV327:BV391" si="94">D327</f>
        <v>Søndag</v>
      </c>
      <c r="CF327" s="140"/>
      <c r="CG327" s="140"/>
      <c r="CP327" s="141"/>
    </row>
    <row r="328" spans="2:94" s="139" customFormat="1" x14ac:dyDescent="0.2">
      <c r="B328" s="133"/>
      <c r="C328" s="134">
        <f t="shared" si="81"/>
        <v>43759</v>
      </c>
      <c r="D328" s="134" t="str">
        <f t="shared" si="82"/>
        <v>Mandag</v>
      </c>
      <c r="E328" s="135"/>
      <c r="F328" s="109" t="str">
        <f>IF(OR(E328=""),"",VLOOKUP(E328,[1]Arbejdstider!$B$4:$AE$78,2,))</f>
        <v/>
      </c>
      <c r="G328" s="109" t="str">
        <f>IF(OR(E328=""),"",VLOOKUP(E328,[1]Arbejdstider!$B$4:$AE$78,3,))</f>
        <v/>
      </c>
      <c r="H328" s="109" t="str">
        <f>IF(OR(E328=""),"",VLOOKUP(E328,[1]Arbejdstider!$B$4:$AE$78,4,))</f>
        <v/>
      </c>
      <c r="I328" s="109" t="str">
        <f>IF(OR(E328=""),"",VLOOKUP(E328,[1]Arbejdstider!$B$4:$AE$78,5,))</f>
        <v/>
      </c>
      <c r="J328" s="110" t="str">
        <f>IF(OR(E328=""),"",VLOOKUP(E328,[1]Arbejdstider!$B$4:$AE$78,6,))</f>
        <v/>
      </c>
      <c r="K328" s="110" t="str">
        <f>IF(OR(E328=""),"",VLOOKUP(E328,[1]Arbejdstider!$B$4:$AE$78,7,))</f>
        <v/>
      </c>
      <c r="L328" s="111" t="str">
        <f>IF(OR(E328=""),"",VLOOKUP(E328,[1]Arbejdstider!$B$3:$AE$78,10,))</f>
        <v/>
      </c>
      <c r="M328" s="111" t="str">
        <f>IF(OR(E328=""),"",VLOOKUP(E328,[1]Arbejdstider!$B$4:$AE$78,11,))</f>
        <v/>
      </c>
      <c r="N328" s="109" t="str">
        <f>IF(OR(E328=""),"",VLOOKUP(E328,[1]Arbejdstider!$B$4:$AE$78,14,))</f>
        <v/>
      </c>
      <c r="O328" s="109" t="str">
        <f>IF(OR(E328=""),"",VLOOKUP(E328,[1]Arbejdstider!$B$4:$AE$78,15,))</f>
        <v/>
      </c>
      <c r="P328" s="109" t="str">
        <f>IF(OR(E328=""),"",VLOOKUP(E328,[1]Arbejdstider!$B$4:$AE$78,12,))</f>
        <v/>
      </c>
      <c r="Q328" s="109" t="str">
        <f>IF(OR(E328=""),"",VLOOKUP(E328,[1]Arbejdstider!$B$4:$AE$78,13,))</f>
        <v/>
      </c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 t="str">
        <f>IF(OR(E328=""),"",VLOOKUP(E328,[1]Arbejdstider!$B$4:$AE$78,16,))</f>
        <v/>
      </c>
      <c r="AC328" s="112" t="str">
        <f>IF(OR(E328=""),"",VLOOKUP(E328,[1]Arbejdstider!$B$4:$AE$78,17,))</f>
        <v/>
      </c>
      <c r="AD328" s="112" t="str">
        <f>IF(OR(E328=""),"",VLOOKUP(E328,[1]Arbejdstider!$B$4:$AE$78,18,))</f>
        <v/>
      </c>
      <c r="AE328" s="112" t="str">
        <f>IF(OR(E328=""),"",VLOOKUP(E328,[1]Arbejdstider!$B$4:$AE$78,19,))</f>
        <v/>
      </c>
      <c r="AF328" s="113" t="str">
        <f>IF(OR(E328=""),"",VLOOKUP(E328,[1]Arbejdstider!$B$4:$AE$78,20,))</f>
        <v/>
      </c>
      <c r="AG328" s="109" t="str">
        <f>IF(OR(E328=""),"",VLOOKUP(E328,[1]Arbejdstider!$B$4:$AE$78,21,))</f>
        <v/>
      </c>
      <c r="AH328" s="109" t="str">
        <f>IF(OR(E328=""),"",VLOOKUP(E328,[1]Arbejdstider!$B$4:$AE$78,22,))</f>
        <v/>
      </c>
      <c r="AI328" s="109" t="str">
        <f>IF(OR(E328=""),"",VLOOKUP(E328,[1]Arbejdstider!$B$4:$AE$78,23,))</f>
        <v/>
      </c>
      <c r="AJ328" s="114" t="str">
        <f>IF(OR(E328=""),"",VLOOKUP(E328,[1]Arbejdstider!$B$4:$AE$78,20,))</f>
        <v/>
      </c>
      <c r="AK328" s="110" t="str">
        <f>IF(OR(E328=""),"",VLOOKUP(E328,[1]Arbejdstider!$B$4:$AE$78,21,))</f>
        <v/>
      </c>
      <c r="AL328" s="115"/>
      <c r="AM328" s="115"/>
      <c r="AN328" s="115"/>
      <c r="AO328" s="115"/>
      <c r="AP328" s="115"/>
      <c r="AQ328" s="115"/>
      <c r="AR328" s="116"/>
      <c r="AS328" s="117"/>
      <c r="AT328" s="118" t="str">
        <f>IF(OR(E328=""),"",VLOOKUP(E328,[1]Arbejdstider!$B$4:$AE$78,24,))</f>
        <v/>
      </c>
      <c r="AU328" s="113" t="str">
        <f>IF(OR(E328=""),"",VLOOKUP(E328,[1]Arbejdstider!$B$4:$AE$78,22,))</f>
        <v/>
      </c>
      <c r="AV328" s="113" t="str">
        <f>IF(OR(E328=""),"",VLOOKUP(E328,[1]Arbejdstider!$B$4:$AE$78,23,))</f>
        <v/>
      </c>
      <c r="AW328" s="119">
        <f t="shared" si="84"/>
        <v>0</v>
      </c>
      <c r="AX328" s="120">
        <f>IF(OR($F328="",$G328=""),0,((IF($G328-MAX($F328,([1]Arbejdstider!$C$84/24))+($G328&lt;$F328)&lt;0,0,$G328-MAX($F328,([1]Arbejdstider!$C$84/24))+($G328&lt;$F328)))*24)-((IF(($G328-MAX($F328,([1]Arbejdstider!$D$84/24))+($G328&lt;$F328))&lt;0,0,($G328-MAX($F328,([1]Arbejdstider!$D$84/24))+($G328&lt;$F328)))))*24)</f>
        <v>0</v>
      </c>
      <c r="AY328" s="122">
        <f>IF(OR($F328="",$G328=""),0,((IF($G328-MAX($F328,([1]Arbejdstider!$C$85/24))+($G328&lt;$F328)&lt;0,0,$G328-MAX($F328,([1]Arbejdstider!$C$85/24))+($G328&lt;$F328)))*24)-((IF(($G328-MAX($F328,([1]Arbejdstider!$D$85/24))+($G328&lt;$F328))&lt;0,0,($G328-MAX($F328,([1]Arbejdstider!$D$85/24))+($G328&lt;$F328)))))*24)-IF(OR($AR328="",$AS328=""),0,((IF($AS328-MAX($AR328,([1]Arbejdstider!$C$85/24))+($AS328&lt;$AR328)&lt;0,0,$AS328-MAX($AR328,([1]Arbejdstider!$C$85/24))+($AS328&lt;$AR328)))*24)-((IF(($AS328-MAX($AR328,([1]Arbejdstider!$D$85/24))+($AS328&lt;$AR328))&lt;0,0,($AS328-MAX($AR328,([1]Arbejdstider!$D$85/24))+($AS328&lt;$AR328)))))*24)</f>
        <v>0</v>
      </c>
      <c r="AZ328" s="122" t="str">
        <f>IFERROR(CEILING(IF(E328="","",IF(OR($F328=0,$G328=0),0,($G328&lt;=$F328)*(1-([1]Arbejdstider!$C$86/24)+([1]Arbejdstider!$D$86/24))*24+(MIN(([1]Arbejdstider!$D$86/24),$G328)-MIN(([1]Arbejdstider!$D$86/24),$F328)+MAX(([1]Arbejdstider!$C$86/24),$G328)-MAX(([1]Arbejdstider!$C$86/24),$F328))*24)-IF(OR($AR328=0,$AS328=0),0,($AS328&lt;=$AR328)*(1-([1]Arbejdstider!$C$86/24)+([1]Arbejdstider!$D$86/24))*24+(MIN(([1]Arbejdstider!$D$86/24),$AS328)-MIN(([1]Arbejdstider!$D$86/24),$AR328)+MAX(([1]Arbejdstider!$C$86/24),$AS328)-MAX(([1]Arbejdstider!$C$86/24),$AR328))*24)+IF(OR($H328=0,$I328=0),0,($I328&lt;=$H328)*(1-([1]Arbejdstider!$C$86/24)+([1]Arbejdstider!$D$86/24))*24+(MIN(([1]Arbejdstider!$D$86/24),$I328)-MIN(([1]Arbejdstider!$D$86/24),$H328)+MAX(([1]Arbejdstider!$C$86/24),$G328)-MAX(([1]Arbejdstider!$C$86/24),$H328))*24)),0.5),"")</f>
        <v/>
      </c>
      <c r="BA328" s="122">
        <f t="shared" si="86"/>
        <v>0</v>
      </c>
      <c r="BB328" s="122">
        <f t="shared" si="87"/>
        <v>0</v>
      </c>
      <c r="BC328" s="122">
        <f t="shared" si="88"/>
        <v>0</v>
      </c>
      <c r="BD328" s="123"/>
      <c r="BE328" s="124"/>
      <c r="BF328" s="122">
        <f t="shared" si="85"/>
        <v>0</v>
      </c>
      <c r="BG328" s="122" t="str">
        <f t="shared" ref="BG328:BG391" si="95">IFERROR(CEILING(BP328+BQ328,0.5),"")</f>
        <v/>
      </c>
      <c r="BH328" s="122">
        <f t="shared" si="89"/>
        <v>0</v>
      </c>
      <c r="BI328" s="121">
        <f t="shared" si="90"/>
        <v>0</v>
      </c>
      <c r="BJ328" s="122">
        <f t="shared" si="91"/>
        <v>0</v>
      </c>
      <c r="BK328" s="122">
        <f t="shared" si="83"/>
        <v>0</v>
      </c>
      <c r="BL328" s="121">
        <f t="shared" ref="BL328:BL391" si="96">ROUND(IF((OR(AB328="",AC328="")),0,IF((AC328&lt;AB328),((AC328-AB328)*24)+24,(AC328-AB328)*24))+IF((OR(AD328="",AE328="")),0,IF((AE328&lt;AD328),((AE328-AD328)*24)+24,(AE328-AD328)*24)),24)</f>
        <v>0</v>
      </c>
      <c r="BM328" s="121">
        <f t="shared" si="92"/>
        <v>0</v>
      </c>
      <c r="BN328" s="121"/>
      <c r="BO328" s="136">
        <f>SUM(AW322:AW328)</f>
        <v>0</v>
      </c>
      <c r="BP328" s="137">
        <f>IF(OR(F328=0,G328=0),0,IF(AND(WEEKDAY(C328,2)=5,G328&lt;F328,G328&gt;(6/24)),(G328-MAX(F328,(6/24))+(F328&gt;G328))*24-7,IF(WEEKDAY(C328,2)=6,(G328-MAX(F328,(6/24))+(F328&gt;G328))*24,IF(WEEKDAY(C328,2)=7,IF(F328&gt;G328,([1]Arbejdstider!H$87-F328)*24,IF(F328&lt;G328,(G328-F328)*24)),0))))</f>
        <v>0</v>
      </c>
      <c r="BQ328" s="126" t="str">
        <f>IF(OR(H328=0,I328=0),0,IF(AND(WEEKDAY(C328,2)=5,I328&lt;H328,I328&gt;(6/24)),(I328-MAX(H328,(6/24))+(H328&gt;I328))*24-7,IF(WEEKDAY(C328,2)=6,(I328-MAX(H328,(6/24))+(H328&gt;I328))*24,IF(WEEKDAY(C328,2)=7,IF(H328&gt;I328,([1]Arbejdstider!H$87-H328)*24,IF(H328&lt;I328,(I328-H328)*24)),""))))</f>
        <v/>
      </c>
      <c r="BR328" s="137"/>
      <c r="BS328" s="137"/>
      <c r="BT328" s="138">
        <f>SUM(BO307:BO328)</f>
        <v>0</v>
      </c>
      <c r="BU328" s="128">
        <f t="shared" si="93"/>
        <v>0</v>
      </c>
      <c r="BV328" s="129" t="str">
        <f t="shared" si="94"/>
        <v>Mandag</v>
      </c>
      <c r="CF328" s="140"/>
      <c r="CG328" s="140"/>
      <c r="CP328" s="141"/>
    </row>
    <row r="329" spans="2:94" s="139" customFormat="1" x14ac:dyDescent="0.2">
      <c r="B329" s="133">
        <f>B322+1</f>
        <v>43</v>
      </c>
      <c r="C329" s="134">
        <f t="shared" ref="C329:C392" si="97">C328+1</f>
        <v>43760</v>
      </c>
      <c r="D329" s="134" t="str">
        <f t="shared" ref="D329:D392" si="98">PROPER(TEXT(C329,"dddd"))</f>
        <v>Tirsdag</v>
      </c>
      <c r="E329" s="135"/>
      <c r="F329" s="109" t="str">
        <f>IF(OR(E329=""),"",VLOOKUP(E329,[1]Arbejdstider!$B$4:$AE$78,2,))</f>
        <v/>
      </c>
      <c r="G329" s="109" t="str">
        <f>IF(OR(E329=""),"",VLOOKUP(E329,[1]Arbejdstider!$B$4:$AE$78,3,))</f>
        <v/>
      </c>
      <c r="H329" s="109" t="str">
        <f>IF(OR(E329=""),"",VLOOKUP(E329,[1]Arbejdstider!$B$4:$AE$78,4,))</f>
        <v/>
      </c>
      <c r="I329" s="109" t="str">
        <f>IF(OR(E329=""),"",VLOOKUP(E329,[1]Arbejdstider!$B$4:$AE$78,5,))</f>
        <v/>
      </c>
      <c r="J329" s="110" t="str">
        <f>IF(OR(E329=""),"",VLOOKUP(E329,[1]Arbejdstider!$B$4:$AE$78,6,))</f>
        <v/>
      </c>
      <c r="K329" s="110" t="str">
        <f>IF(OR(E329=""),"",VLOOKUP(E329,[1]Arbejdstider!$B$4:$AE$78,7,))</f>
        <v/>
      </c>
      <c r="L329" s="111" t="str">
        <f>IF(OR(E329=""),"",VLOOKUP(E329,[1]Arbejdstider!$B$3:$AE$78,10,))</f>
        <v/>
      </c>
      <c r="M329" s="111" t="str">
        <f>IF(OR(E329=""),"",VLOOKUP(E329,[1]Arbejdstider!$B$4:$AE$78,11,))</f>
        <v/>
      </c>
      <c r="N329" s="109" t="str">
        <f>IF(OR(E329=""),"",VLOOKUP(E329,[1]Arbejdstider!$B$4:$AE$78,14,))</f>
        <v/>
      </c>
      <c r="O329" s="109" t="str">
        <f>IF(OR(E329=""),"",VLOOKUP(E329,[1]Arbejdstider!$B$4:$AE$78,15,))</f>
        <v/>
      </c>
      <c r="P329" s="109" t="str">
        <f>IF(OR(E329=""),"",VLOOKUP(E329,[1]Arbejdstider!$B$4:$AE$78,12,))</f>
        <v/>
      </c>
      <c r="Q329" s="109" t="str">
        <f>IF(OR(E329=""),"",VLOOKUP(E329,[1]Arbejdstider!$B$4:$AE$78,13,))</f>
        <v/>
      </c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 t="str">
        <f>IF(OR(E329=""),"",VLOOKUP(E329,[1]Arbejdstider!$B$4:$AE$78,16,))</f>
        <v/>
      </c>
      <c r="AC329" s="112" t="str">
        <f>IF(OR(E329=""),"",VLOOKUP(E329,[1]Arbejdstider!$B$4:$AE$78,17,))</f>
        <v/>
      </c>
      <c r="AD329" s="112" t="str">
        <f>IF(OR(E329=""),"",VLOOKUP(E329,[1]Arbejdstider!$B$4:$AE$78,18,))</f>
        <v/>
      </c>
      <c r="AE329" s="112" t="str">
        <f>IF(OR(E329=""),"",VLOOKUP(E329,[1]Arbejdstider!$B$4:$AE$78,19,))</f>
        <v/>
      </c>
      <c r="AF329" s="113" t="str">
        <f>IF(OR(E329=""),"",VLOOKUP(E329,[1]Arbejdstider!$B$4:$AE$78,20,))</f>
        <v/>
      </c>
      <c r="AG329" s="109" t="str">
        <f>IF(OR(E329=""),"",VLOOKUP(E329,[1]Arbejdstider!$B$4:$AE$78,21,))</f>
        <v/>
      </c>
      <c r="AH329" s="109" t="str">
        <f>IF(OR(E329=""),"",VLOOKUP(E329,[1]Arbejdstider!$B$4:$AE$78,22,))</f>
        <v/>
      </c>
      <c r="AI329" s="109" t="str">
        <f>IF(OR(E329=""),"",VLOOKUP(E329,[1]Arbejdstider!$B$4:$AE$78,23,))</f>
        <v/>
      </c>
      <c r="AJ329" s="114" t="str">
        <f>IF(OR(E329=""),"",VLOOKUP(E329,[1]Arbejdstider!$B$4:$AE$78,20,))</f>
        <v/>
      </c>
      <c r="AK329" s="110" t="str">
        <f>IF(OR(E329=""),"",VLOOKUP(E329,[1]Arbejdstider!$B$4:$AE$78,21,))</f>
        <v/>
      </c>
      <c r="AL329" s="115"/>
      <c r="AM329" s="115"/>
      <c r="AN329" s="115"/>
      <c r="AO329" s="115"/>
      <c r="AP329" s="115"/>
      <c r="AQ329" s="115"/>
      <c r="AR329" s="116"/>
      <c r="AS329" s="117"/>
      <c r="AT329" s="118" t="str">
        <f>IF(OR(E329=""),"",VLOOKUP(E329,[1]Arbejdstider!$B$4:$AE$78,24,))</f>
        <v/>
      </c>
      <c r="AU329" s="113" t="str">
        <f>IF(OR(E329=""),"",VLOOKUP(E329,[1]Arbejdstider!$B$4:$AE$78,22,))</f>
        <v/>
      </c>
      <c r="AV329" s="113" t="str">
        <f>IF(OR(E329=""),"",VLOOKUP(E329,[1]Arbejdstider!$B$4:$AE$78,23,))</f>
        <v/>
      </c>
      <c r="AW329" s="119">
        <f t="shared" si="84"/>
        <v>0</v>
      </c>
      <c r="AX329" s="120">
        <f>IF(OR($F329="",$G329=""),0,((IF($G329-MAX($F329,([1]Arbejdstider!$C$84/24))+($G329&lt;$F329)&lt;0,0,$G329-MAX($F329,([1]Arbejdstider!$C$84/24))+($G329&lt;$F329)))*24)-((IF(($G329-MAX($F329,([1]Arbejdstider!$D$84/24))+($G329&lt;$F329))&lt;0,0,($G329-MAX($F329,([1]Arbejdstider!$D$84/24))+($G329&lt;$F329)))))*24)</f>
        <v>0</v>
      </c>
      <c r="AY329" s="122">
        <f>IF(OR($F329="",$G329=""),0,((IF($G329-MAX($F329,([1]Arbejdstider!$C$85/24))+($G329&lt;$F329)&lt;0,0,$G329-MAX($F329,([1]Arbejdstider!$C$85/24))+($G329&lt;$F329)))*24)-((IF(($G329-MAX($F329,([1]Arbejdstider!$D$85/24))+($G329&lt;$F329))&lt;0,0,($G329-MAX($F329,([1]Arbejdstider!$D$85/24))+($G329&lt;$F329)))))*24)-IF(OR($AR329="",$AS329=""),0,((IF($AS329-MAX($AR329,([1]Arbejdstider!$C$85/24))+($AS329&lt;$AR329)&lt;0,0,$AS329-MAX($AR329,([1]Arbejdstider!$C$85/24))+($AS329&lt;$AR329)))*24)-((IF(($AS329-MAX($AR329,([1]Arbejdstider!$D$85/24))+($AS329&lt;$AR329))&lt;0,0,($AS329-MAX($AR329,([1]Arbejdstider!$D$85/24))+($AS329&lt;$AR329)))))*24)</f>
        <v>0</v>
      </c>
      <c r="AZ329" s="122" t="str">
        <f>IFERROR(CEILING(IF(E329="","",IF(OR($F329=0,$G329=0),0,($G329&lt;=$F329)*(1-([1]Arbejdstider!$C$86/24)+([1]Arbejdstider!$D$86/24))*24+(MIN(([1]Arbejdstider!$D$86/24),$G329)-MIN(([1]Arbejdstider!$D$86/24),$F329)+MAX(([1]Arbejdstider!$C$86/24),$G329)-MAX(([1]Arbejdstider!$C$86/24),$F329))*24)-IF(OR($AR329=0,$AS329=0),0,($AS329&lt;=$AR329)*(1-([1]Arbejdstider!$C$86/24)+([1]Arbejdstider!$D$86/24))*24+(MIN(([1]Arbejdstider!$D$86/24),$AS329)-MIN(([1]Arbejdstider!$D$86/24),$AR329)+MAX(([1]Arbejdstider!$C$86/24),$AS329)-MAX(([1]Arbejdstider!$C$86/24),$AR329))*24)+IF(OR($H329=0,$I329=0),0,($I329&lt;=$H329)*(1-([1]Arbejdstider!$C$86/24)+([1]Arbejdstider!$D$86/24))*24+(MIN(([1]Arbejdstider!$D$86/24),$I329)-MIN(([1]Arbejdstider!$D$86/24),$H329)+MAX(([1]Arbejdstider!$C$86/24),$G329)-MAX(([1]Arbejdstider!$C$86/24),$H329))*24)),0.5),"")</f>
        <v/>
      </c>
      <c r="BA329" s="122">
        <f t="shared" si="86"/>
        <v>0</v>
      </c>
      <c r="BB329" s="122">
        <f t="shared" si="87"/>
        <v>0</v>
      </c>
      <c r="BC329" s="122">
        <f t="shared" si="88"/>
        <v>0</v>
      </c>
      <c r="BD329" s="123"/>
      <c r="BE329" s="124"/>
      <c r="BF329" s="122">
        <f t="shared" si="85"/>
        <v>0</v>
      </c>
      <c r="BG329" s="122" t="str">
        <f t="shared" si="95"/>
        <v/>
      </c>
      <c r="BH329" s="122">
        <f t="shared" si="89"/>
        <v>0</v>
      </c>
      <c r="BI329" s="121">
        <f t="shared" si="90"/>
        <v>0</v>
      </c>
      <c r="BJ329" s="122">
        <f t="shared" si="91"/>
        <v>0</v>
      </c>
      <c r="BK329" s="122">
        <f t="shared" si="83"/>
        <v>0</v>
      </c>
      <c r="BL329" s="121">
        <f t="shared" si="96"/>
        <v>0</v>
      </c>
      <c r="BM329" s="121">
        <f t="shared" si="92"/>
        <v>0</v>
      </c>
      <c r="BN329" s="121"/>
      <c r="BO329" s="136"/>
      <c r="BP329" s="137">
        <f>IF(OR(F329=0,G329=0),0,IF(AND(WEEKDAY(C329,2)=5,G329&lt;F329,G329&gt;(6/24)),(G329-MAX(F329,(6/24))+(F329&gt;G329))*24-7,IF(WEEKDAY(C329,2)=6,(G329-MAX(F329,(6/24))+(F329&gt;G329))*24,IF(WEEKDAY(C329,2)=7,IF(F329&gt;G329,([1]Arbejdstider!H$87-F329)*24,IF(F329&lt;G329,(G329-F329)*24)),0))))</f>
        <v>0</v>
      </c>
      <c r="BQ329" s="126" t="str">
        <f>IF(OR(H329=0,I329=0),0,IF(AND(WEEKDAY(C329,2)=5,I329&lt;H329,I329&gt;(6/24)),(I329-MAX(H329,(6/24))+(H329&gt;I329))*24-7,IF(WEEKDAY(C329,2)=6,(I329-MAX(H329,(6/24))+(H329&gt;I329))*24,IF(WEEKDAY(C329,2)=7,IF(H329&gt;I329,([1]Arbejdstider!H$87-H329)*24,IF(H329&lt;I329,(I329-H329)*24)),""))))</f>
        <v/>
      </c>
      <c r="BR329" s="137"/>
      <c r="BS329" s="137"/>
      <c r="BT329" s="138"/>
      <c r="BU329" s="128">
        <f t="shared" si="93"/>
        <v>43</v>
      </c>
      <c r="BV329" s="129" t="str">
        <f t="shared" si="94"/>
        <v>Tirsdag</v>
      </c>
      <c r="CF329" s="140"/>
      <c r="CG329" s="140"/>
      <c r="CP329" s="141"/>
    </row>
    <row r="330" spans="2:94" s="139" customFormat="1" x14ac:dyDescent="0.2">
      <c r="B330" s="133"/>
      <c r="C330" s="134">
        <f t="shared" si="97"/>
        <v>43761</v>
      </c>
      <c r="D330" s="134" t="str">
        <f t="shared" si="98"/>
        <v>Onsdag</v>
      </c>
      <c r="E330" s="135"/>
      <c r="F330" s="109" t="str">
        <f>IF(OR(E330=""),"",VLOOKUP(E330,[1]Arbejdstider!$B$4:$AE$78,2,))</f>
        <v/>
      </c>
      <c r="G330" s="109" t="str">
        <f>IF(OR(E330=""),"",VLOOKUP(E330,[1]Arbejdstider!$B$4:$AE$78,3,))</f>
        <v/>
      </c>
      <c r="H330" s="109" t="str">
        <f>IF(OR(E330=""),"",VLOOKUP(E330,[1]Arbejdstider!$B$4:$AE$78,4,))</f>
        <v/>
      </c>
      <c r="I330" s="109" t="str">
        <f>IF(OR(E330=""),"",VLOOKUP(E330,[1]Arbejdstider!$B$4:$AE$78,5,))</f>
        <v/>
      </c>
      <c r="J330" s="110" t="str">
        <f>IF(OR(E330=""),"",VLOOKUP(E330,[1]Arbejdstider!$B$4:$AE$78,6,))</f>
        <v/>
      </c>
      <c r="K330" s="110" t="str">
        <f>IF(OR(E330=""),"",VLOOKUP(E330,[1]Arbejdstider!$B$4:$AE$78,7,))</f>
        <v/>
      </c>
      <c r="L330" s="111" t="str">
        <f>IF(OR(E330=""),"",VLOOKUP(E330,[1]Arbejdstider!$B$3:$AE$78,10,))</f>
        <v/>
      </c>
      <c r="M330" s="111" t="str">
        <f>IF(OR(E330=""),"",VLOOKUP(E330,[1]Arbejdstider!$B$4:$AE$78,11,))</f>
        <v/>
      </c>
      <c r="N330" s="109" t="str">
        <f>IF(OR(E330=""),"",VLOOKUP(E330,[1]Arbejdstider!$B$4:$AE$78,14,))</f>
        <v/>
      </c>
      <c r="O330" s="109" t="str">
        <f>IF(OR(E330=""),"",VLOOKUP(E330,[1]Arbejdstider!$B$4:$AE$78,15,))</f>
        <v/>
      </c>
      <c r="P330" s="109" t="str">
        <f>IF(OR(E330=""),"",VLOOKUP(E330,[1]Arbejdstider!$B$4:$AE$78,12,))</f>
        <v/>
      </c>
      <c r="Q330" s="109" t="str">
        <f>IF(OR(E330=""),"",VLOOKUP(E330,[1]Arbejdstider!$B$4:$AE$78,13,))</f>
        <v/>
      </c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 t="str">
        <f>IF(OR(E330=""),"",VLOOKUP(E330,[1]Arbejdstider!$B$4:$AE$78,16,))</f>
        <v/>
      </c>
      <c r="AC330" s="112" t="str">
        <f>IF(OR(E330=""),"",VLOOKUP(E330,[1]Arbejdstider!$B$4:$AE$78,17,))</f>
        <v/>
      </c>
      <c r="AD330" s="112" t="str">
        <f>IF(OR(E330=""),"",VLOOKUP(E330,[1]Arbejdstider!$B$4:$AE$78,18,))</f>
        <v/>
      </c>
      <c r="AE330" s="112" t="str">
        <f>IF(OR(E330=""),"",VLOOKUP(E330,[1]Arbejdstider!$B$4:$AE$78,19,))</f>
        <v/>
      </c>
      <c r="AF330" s="113" t="str">
        <f>IF(OR(E330=""),"",VLOOKUP(E330,[1]Arbejdstider!$B$4:$AE$78,20,))</f>
        <v/>
      </c>
      <c r="AG330" s="109" t="str">
        <f>IF(OR(E330=""),"",VLOOKUP(E330,[1]Arbejdstider!$B$4:$AE$78,21,))</f>
        <v/>
      </c>
      <c r="AH330" s="109" t="str">
        <f>IF(OR(E330=""),"",VLOOKUP(E330,[1]Arbejdstider!$B$4:$AE$78,22,))</f>
        <v/>
      </c>
      <c r="AI330" s="109" t="str">
        <f>IF(OR(E330=""),"",VLOOKUP(E330,[1]Arbejdstider!$B$4:$AE$78,23,))</f>
        <v/>
      </c>
      <c r="AJ330" s="114" t="str">
        <f>IF(OR(E330=""),"",VLOOKUP(E330,[1]Arbejdstider!$B$4:$AE$78,20,))</f>
        <v/>
      </c>
      <c r="AK330" s="110" t="str">
        <f>IF(OR(E330=""),"",VLOOKUP(E330,[1]Arbejdstider!$B$4:$AE$78,21,))</f>
        <v/>
      </c>
      <c r="AL330" s="115"/>
      <c r="AM330" s="115"/>
      <c r="AN330" s="115"/>
      <c r="AO330" s="115"/>
      <c r="AP330" s="115"/>
      <c r="AQ330" s="115"/>
      <c r="AR330" s="116"/>
      <c r="AS330" s="117"/>
      <c r="AT330" s="118" t="str">
        <f>IF(OR(E330=""),"",VLOOKUP(E330,[1]Arbejdstider!$B$4:$AE$78,24,))</f>
        <v/>
      </c>
      <c r="AU330" s="113" t="str">
        <f>IF(OR(E330=""),"",VLOOKUP(E330,[1]Arbejdstider!$B$4:$AE$78,22,))</f>
        <v/>
      </c>
      <c r="AV330" s="113" t="str">
        <f>IF(OR(E330=""),"",VLOOKUP(E330,[1]Arbejdstider!$B$4:$AE$78,23,))</f>
        <v/>
      </c>
      <c r="AW330" s="119">
        <f t="shared" si="84"/>
        <v>0</v>
      </c>
      <c r="AX330" s="120">
        <f>IF(OR($F330="",$G330=""),0,((IF($G330-MAX($F330,([1]Arbejdstider!$C$84/24))+($G330&lt;$F330)&lt;0,0,$G330-MAX($F330,([1]Arbejdstider!$C$84/24))+($G330&lt;$F330)))*24)-((IF(($G330-MAX($F330,([1]Arbejdstider!$D$84/24))+($G330&lt;$F330))&lt;0,0,($G330-MAX($F330,([1]Arbejdstider!$D$84/24))+($G330&lt;$F330)))))*24)</f>
        <v>0</v>
      </c>
      <c r="AY330" s="122">
        <f>IF(OR($F330="",$G330=""),0,((IF($G330-MAX($F330,([1]Arbejdstider!$C$85/24))+($G330&lt;$F330)&lt;0,0,$G330-MAX($F330,([1]Arbejdstider!$C$85/24))+($G330&lt;$F330)))*24)-((IF(($G330-MAX($F330,([1]Arbejdstider!$D$85/24))+($G330&lt;$F330))&lt;0,0,($G330-MAX($F330,([1]Arbejdstider!$D$85/24))+($G330&lt;$F330)))))*24)-IF(OR($AR330="",$AS330=""),0,((IF($AS330-MAX($AR330,([1]Arbejdstider!$C$85/24))+($AS330&lt;$AR330)&lt;0,0,$AS330-MAX($AR330,([1]Arbejdstider!$C$85/24))+($AS330&lt;$AR330)))*24)-((IF(($AS330-MAX($AR330,([1]Arbejdstider!$D$85/24))+($AS330&lt;$AR330))&lt;0,0,($AS330-MAX($AR330,([1]Arbejdstider!$D$85/24))+($AS330&lt;$AR330)))))*24)</f>
        <v>0</v>
      </c>
      <c r="AZ330" s="122" t="str">
        <f>IFERROR(CEILING(IF(E330="","",IF(OR($F330=0,$G330=0),0,($G330&lt;=$F330)*(1-([1]Arbejdstider!$C$86/24)+([1]Arbejdstider!$D$86/24))*24+(MIN(([1]Arbejdstider!$D$86/24),$G330)-MIN(([1]Arbejdstider!$D$86/24),$F330)+MAX(([1]Arbejdstider!$C$86/24),$G330)-MAX(([1]Arbejdstider!$C$86/24),$F330))*24)-IF(OR($AR330=0,$AS330=0),0,($AS330&lt;=$AR330)*(1-([1]Arbejdstider!$C$86/24)+([1]Arbejdstider!$D$86/24))*24+(MIN(([1]Arbejdstider!$D$86/24),$AS330)-MIN(([1]Arbejdstider!$D$86/24),$AR330)+MAX(([1]Arbejdstider!$C$86/24),$AS330)-MAX(([1]Arbejdstider!$C$86/24),$AR330))*24)+IF(OR($H330=0,$I330=0),0,($I330&lt;=$H330)*(1-([1]Arbejdstider!$C$86/24)+([1]Arbejdstider!$D$86/24))*24+(MIN(([1]Arbejdstider!$D$86/24),$I330)-MIN(([1]Arbejdstider!$D$86/24),$H330)+MAX(([1]Arbejdstider!$C$86/24),$G330)-MAX(([1]Arbejdstider!$C$86/24),$H330))*24)),0.5),"")</f>
        <v/>
      </c>
      <c r="BA330" s="122">
        <f t="shared" si="86"/>
        <v>0</v>
      </c>
      <c r="BB330" s="122">
        <f t="shared" si="87"/>
        <v>0</v>
      </c>
      <c r="BC330" s="122">
        <f t="shared" si="88"/>
        <v>0</v>
      </c>
      <c r="BD330" s="123"/>
      <c r="BE330" s="124"/>
      <c r="BF330" s="122">
        <f t="shared" si="85"/>
        <v>0</v>
      </c>
      <c r="BG330" s="122" t="str">
        <f t="shared" si="95"/>
        <v/>
      </c>
      <c r="BH330" s="122">
        <f t="shared" si="89"/>
        <v>0</v>
      </c>
      <c r="BI330" s="121">
        <f t="shared" si="90"/>
        <v>0</v>
      </c>
      <c r="BJ330" s="122">
        <f t="shared" si="91"/>
        <v>0</v>
      </c>
      <c r="BK330" s="122">
        <f t="shared" si="83"/>
        <v>0</v>
      </c>
      <c r="BL330" s="121">
        <f t="shared" si="96"/>
        <v>0</v>
      </c>
      <c r="BM330" s="121">
        <f t="shared" si="92"/>
        <v>0</v>
      </c>
      <c r="BN330" s="121"/>
      <c r="BO330" s="136"/>
      <c r="BP330" s="137">
        <f>IF(OR(F330=0,G330=0),0,IF(AND(WEEKDAY(C330,2)=5,G330&lt;F330,G330&gt;(6/24)),(G330-MAX(F330,(6/24))+(F330&gt;G330))*24-7,IF(WEEKDAY(C330,2)=6,(G330-MAX(F330,(6/24))+(F330&gt;G330))*24,IF(WEEKDAY(C330,2)=7,IF(F330&gt;G330,([1]Arbejdstider!H$87-F330)*24,IF(F330&lt;G330,(G330-F330)*24)),0))))</f>
        <v>0</v>
      </c>
      <c r="BQ330" s="126" t="str">
        <f>IF(OR(H330=0,I330=0),0,IF(AND(WEEKDAY(C330,2)=5,I330&lt;H330,I330&gt;(6/24)),(I330-MAX(H330,(6/24))+(H330&gt;I330))*24-7,IF(WEEKDAY(C330,2)=6,(I330-MAX(H330,(6/24))+(H330&gt;I330))*24,IF(WEEKDAY(C330,2)=7,IF(H330&gt;I330,([1]Arbejdstider!H$87-H330)*24,IF(H330&lt;I330,(I330-H330)*24)),""))))</f>
        <v/>
      </c>
      <c r="BR330" s="137"/>
      <c r="BS330" s="137"/>
      <c r="BT330" s="138"/>
      <c r="BU330" s="128">
        <f t="shared" si="93"/>
        <v>0</v>
      </c>
      <c r="BV330" s="129" t="str">
        <f t="shared" si="94"/>
        <v>Onsdag</v>
      </c>
      <c r="CF330" s="140"/>
      <c r="CG330" s="140"/>
      <c r="CP330" s="141"/>
    </row>
    <row r="331" spans="2:94" s="139" customFormat="1" x14ac:dyDescent="0.2">
      <c r="B331" s="133"/>
      <c r="C331" s="134">
        <f t="shared" si="97"/>
        <v>43762</v>
      </c>
      <c r="D331" s="134" t="str">
        <f t="shared" si="98"/>
        <v>Torsdag</v>
      </c>
      <c r="E331" s="135"/>
      <c r="F331" s="109" t="str">
        <f>IF(OR(E331=""),"",VLOOKUP(E331,[1]Arbejdstider!$B$4:$AE$78,2,))</f>
        <v/>
      </c>
      <c r="G331" s="109" t="str">
        <f>IF(OR(E331=""),"",VLOOKUP(E331,[1]Arbejdstider!$B$4:$AE$78,3,))</f>
        <v/>
      </c>
      <c r="H331" s="109" t="str">
        <f>IF(OR(E331=""),"",VLOOKUP(E331,[1]Arbejdstider!$B$4:$AE$78,4,))</f>
        <v/>
      </c>
      <c r="I331" s="109" t="str">
        <f>IF(OR(E331=""),"",VLOOKUP(E331,[1]Arbejdstider!$B$4:$AE$78,5,))</f>
        <v/>
      </c>
      <c r="J331" s="110" t="str">
        <f>IF(OR(E331=""),"",VLOOKUP(E331,[1]Arbejdstider!$B$4:$AE$78,6,))</f>
        <v/>
      </c>
      <c r="K331" s="110" t="str">
        <f>IF(OR(E331=""),"",VLOOKUP(E331,[1]Arbejdstider!$B$4:$AE$78,7,))</f>
        <v/>
      </c>
      <c r="L331" s="111" t="str">
        <f>IF(OR(E331=""),"",VLOOKUP(E331,[1]Arbejdstider!$B$3:$AE$78,10,))</f>
        <v/>
      </c>
      <c r="M331" s="111" t="str">
        <f>IF(OR(E331=""),"",VLOOKUP(E331,[1]Arbejdstider!$B$4:$AE$78,11,))</f>
        <v/>
      </c>
      <c r="N331" s="109" t="str">
        <f>IF(OR(E331=""),"",VLOOKUP(E331,[1]Arbejdstider!$B$4:$AE$78,14,))</f>
        <v/>
      </c>
      <c r="O331" s="109" t="str">
        <f>IF(OR(E331=""),"",VLOOKUP(E331,[1]Arbejdstider!$B$4:$AE$78,15,))</f>
        <v/>
      </c>
      <c r="P331" s="109" t="str">
        <f>IF(OR(E331=""),"",VLOOKUP(E331,[1]Arbejdstider!$B$4:$AE$78,12,))</f>
        <v/>
      </c>
      <c r="Q331" s="109" t="str">
        <f>IF(OR(E331=""),"",VLOOKUP(E331,[1]Arbejdstider!$B$4:$AE$78,13,))</f>
        <v/>
      </c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 t="str">
        <f>IF(OR(E331=""),"",VLOOKUP(E331,[1]Arbejdstider!$B$4:$AE$78,16,))</f>
        <v/>
      </c>
      <c r="AC331" s="112" t="str">
        <f>IF(OR(E331=""),"",VLOOKUP(E331,[1]Arbejdstider!$B$4:$AE$78,17,))</f>
        <v/>
      </c>
      <c r="AD331" s="112" t="str">
        <f>IF(OR(E331=""),"",VLOOKUP(E331,[1]Arbejdstider!$B$4:$AE$78,18,))</f>
        <v/>
      </c>
      <c r="AE331" s="112" t="str">
        <f>IF(OR(E331=""),"",VLOOKUP(E331,[1]Arbejdstider!$B$4:$AE$78,19,))</f>
        <v/>
      </c>
      <c r="AF331" s="113" t="str">
        <f>IF(OR(E331=""),"",VLOOKUP(E331,[1]Arbejdstider!$B$4:$AE$78,20,))</f>
        <v/>
      </c>
      <c r="AG331" s="109" t="str">
        <f>IF(OR(E331=""),"",VLOOKUP(E331,[1]Arbejdstider!$B$4:$AE$78,21,))</f>
        <v/>
      </c>
      <c r="AH331" s="109" t="str">
        <f>IF(OR(E331=""),"",VLOOKUP(E331,[1]Arbejdstider!$B$4:$AE$78,22,))</f>
        <v/>
      </c>
      <c r="AI331" s="109" t="str">
        <f>IF(OR(E331=""),"",VLOOKUP(E331,[1]Arbejdstider!$B$4:$AE$78,23,))</f>
        <v/>
      </c>
      <c r="AJ331" s="114" t="str">
        <f>IF(OR(E331=""),"",VLOOKUP(E331,[1]Arbejdstider!$B$4:$AE$78,20,))</f>
        <v/>
      </c>
      <c r="AK331" s="110" t="str">
        <f>IF(OR(E331=""),"",VLOOKUP(E331,[1]Arbejdstider!$B$4:$AE$78,21,))</f>
        <v/>
      </c>
      <c r="AL331" s="115"/>
      <c r="AM331" s="115"/>
      <c r="AN331" s="115"/>
      <c r="AO331" s="115"/>
      <c r="AP331" s="115"/>
      <c r="AQ331" s="115"/>
      <c r="AR331" s="116"/>
      <c r="AS331" s="117"/>
      <c r="AT331" s="118" t="str">
        <f>IF(OR(E331=""),"",VLOOKUP(E331,[1]Arbejdstider!$B$4:$AE$78,24,))</f>
        <v/>
      </c>
      <c r="AU331" s="113" t="str">
        <f>IF(OR(E331=""),"",VLOOKUP(E331,[1]Arbejdstider!$B$4:$AE$78,22,))</f>
        <v/>
      </c>
      <c r="AV331" s="113" t="str">
        <f>IF(OR(E331=""),"",VLOOKUP(E331,[1]Arbejdstider!$B$4:$AE$78,23,))</f>
        <v/>
      </c>
      <c r="AW331" s="119">
        <f t="shared" si="84"/>
        <v>0</v>
      </c>
      <c r="AX331" s="120">
        <f>IF(OR($F331="",$G331=""),0,((IF($G331-MAX($F331,([1]Arbejdstider!$C$84/24))+($G331&lt;$F331)&lt;0,0,$G331-MAX($F331,([1]Arbejdstider!$C$84/24))+($G331&lt;$F331)))*24)-((IF(($G331-MAX($F331,([1]Arbejdstider!$D$84/24))+($G331&lt;$F331))&lt;0,0,($G331-MAX($F331,([1]Arbejdstider!$D$84/24))+($G331&lt;$F331)))))*24)</f>
        <v>0</v>
      </c>
      <c r="AY331" s="122">
        <f>IF(OR($F331="",$G331=""),0,((IF($G331-MAX($F331,([1]Arbejdstider!$C$85/24))+($G331&lt;$F331)&lt;0,0,$G331-MAX($F331,([1]Arbejdstider!$C$85/24))+($G331&lt;$F331)))*24)-((IF(($G331-MAX($F331,([1]Arbejdstider!$D$85/24))+($G331&lt;$F331))&lt;0,0,($G331-MAX($F331,([1]Arbejdstider!$D$85/24))+($G331&lt;$F331)))))*24)-IF(OR($AR331="",$AS331=""),0,((IF($AS331-MAX($AR331,([1]Arbejdstider!$C$85/24))+($AS331&lt;$AR331)&lt;0,0,$AS331-MAX($AR331,([1]Arbejdstider!$C$85/24))+($AS331&lt;$AR331)))*24)-((IF(($AS331-MAX($AR331,([1]Arbejdstider!$D$85/24))+($AS331&lt;$AR331))&lt;0,0,($AS331-MAX($AR331,([1]Arbejdstider!$D$85/24))+($AS331&lt;$AR331)))))*24)</f>
        <v>0</v>
      </c>
      <c r="AZ331" s="122" t="str">
        <f>IFERROR(CEILING(IF(E331="","",IF(OR($F331=0,$G331=0),0,($G331&lt;=$F331)*(1-([1]Arbejdstider!$C$86/24)+([1]Arbejdstider!$D$86/24))*24+(MIN(([1]Arbejdstider!$D$86/24),$G331)-MIN(([1]Arbejdstider!$D$86/24),$F331)+MAX(([1]Arbejdstider!$C$86/24),$G331)-MAX(([1]Arbejdstider!$C$86/24),$F331))*24)-IF(OR($AR331=0,$AS331=0),0,($AS331&lt;=$AR331)*(1-([1]Arbejdstider!$C$86/24)+([1]Arbejdstider!$D$86/24))*24+(MIN(([1]Arbejdstider!$D$86/24),$AS331)-MIN(([1]Arbejdstider!$D$86/24),$AR331)+MAX(([1]Arbejdstider!$C$86/24),$AS331)-MAX(([1]Arbejdstider!$C$86/24),$AR331))*24)+IF(OR($H331=0,$I331=0),0,($I331&lt;=$H331)*(1-([1]Arbejdstider!$C$86/24)+([1]Arbejdstider!$D$86/24))*24+(MIN(([1]Arbejdstider!$D$86/24),$I331)-MIN(([1]Arbejdstider!$D$86/24),$H331)+MAX(([1]Arbejdstider!$C$86/24),$G331)-MAX(([1]Arbejdstider!$C$86/24),$H331))*24)),0.5),"")</f>
        <v/>
      </c>
      <c r="BA331" s="122">
        <f t="shared" si="86"/>
        <v>0</v>
      </c>
      <c r="BB331" s="122">
        <f t="shared" si="87"/>
        <v>0</v>
      </c>
      <c r="BC331" s="122">
        <f t="shared" si="88"/>
        <v>0</v>
      </c>
      <c r="BD331" s="123"/>
      <c r="BE331" s="124"/>
      <c r="BF331" s="122">
        <f t="shared" si="85"/>
        <v>0</v>
      </c>
      <c r="BG331" s="122" t="str">
        <f t="shared" si="95"/>
        <v/>
      </c>
      <c r="BH331" s="122">
        <f t="shared" si="89"/>
        <v>0</v>
      </c>
      <c r="BI331" s="121">
        <f t="shared" si="90"/>
        <v>0</v>
      </c>
      <c r="BJ331" s="122">
        <f t="shared" si="91"/>
        <v>0</v>
      </c>
      <c r="BK331" s="122">
        <f t="shared" si="83"/>
        <v>0</v>
      </c>
      <c r="BL331" s="121">
        <f t="shared" si="96"/>
        <v>0</v>
      </c>
      <c r="BM331" s="121">
        <f t="shared" si="92"/>
        <v>0</v>
      </c>
      <c r="BN331" s="121"/>
      <c r="BO331" s="136"/>
      <c r="BP331" s="137">
        <f>IF(OR(F331=0,G331=0),0,IF(AND(WEEKDAY(C331,2)=5,G331&lt;F331,G331&gt;(6/24)),(G331-MAX(F331,(6/24))+(F331&gt;G331))*24-7,IF(WEEKDAY(C331,2)=6,(G331-MAX(F331,(6/24))+(F331&gt;G331))*24,IF(WEEKDAY(C331,2)=7,IF(F331&gt;G331,([1]Arbejdstider!H$87-F331)*24,IF(F331&lt;G331,(G331-F331)*24)),0))))</f>
        <v>0</v>
      </c>
      <c r="BQ331" s="126" t="str">
        <f>IF(OR(H331=0,I331=0),0,IF(AND(WEEKDAY(C331,2)=5,I331&lt;H331,I331&gt;(6/24)),(I331-MAX(H331,(6/24))+(H331&gt;I331))*24-7,IF(WEEKDAY(C331,2)=6,(I331-MAX(H331,(6/24))+(H331&gt;I331))*24,IF(WEEKDAY(C331,2)=7,IF(H331&gt;I331,([1]Arbejdstider!H$87-H331)*24,IF(H331&lt;I331,(I331-H331)*24)),""))))</f>
        <v/>
      </c>
      <c r="BR331" s="137"/>
      <c r="BS331" s="137"/>
      <c r="BT331" s="138"/>
      <c r="BU331" s="128">
        <f t="shared" si="93"/>
        <v>0</v>
      </c>
      <c r="BV331" s="129" t="str">
        <f t="shared" si="94"/>
        <v>Torsdag</v>
      </c>
      <c r="CF331" s="140"/>
      <c r="CG331" s="140"/>
      <c r="CP331" s="141"/>
    </row>
    <row r="332" spans="2:94" s="139" customFormat="1" x14ac:dyDescent="0.2">
      <c r="B332" s="133"/>
      <c r="C332" s="134">
        <f t="shared" si="97"/>
        <v>43763</v>
      </c>
      <c r="D332" s="134" t="str">
        <f t="shared" si="98"/>
        <v>Fredag</v>
      </c>
      <c r="E332" s="135"/>
      <c r="F332" s="109" t="str">
        <f>IF(OR(E332=""),"",VLOOKUP(E332,[1]Arbejdstider!$B$4:$AE$78,2,))</f>
        <v/>
      </c>
      <c r="G332" s="109" t="str">
        <f>IF(OR(E332=""),"",VLOOKUP(E332,[1]Arbejdstider!$B$4:$AE$78,3,))</f>
        <v/>
      </c>
      <c r="H332" s="109" t="str">
        <f>IF(OR(E332=""),"",VLOOKUP(E332,[1]Arbejdstider!$B$4:$AE$78,4,))</f>
        <v/>
      </c>
      <c r="I332" s="109" t="str">
        <f>IF(OR(E332=""),"",VLOOKUP(E332,[1]Arbejdstider!$B$4:$AE$78,5,))</f>
        <v/>
      </c>
      <c r="J332" s="110" t="str">
        <f>IF(OR(E332=""),"",VLOOKUP(E332,[1]Arbejdstider!$B$4:$AE$78,6,))</f>
        <v/>
      </c>
      <c r="K332" s="110" t="str">
        <f>IF(OR(E332=""),"",VLOOKUP(E332,[1]Arbejdstider!$B$4:$AE$78,7,))</f>
        <v/>
      </c>
      <c r="L332" s="111" t="str">
        <f>IF(OR(E332=""),"",VLOOKUP(E332,[1]Arbejdstider!$B$3:$AE$78,10,))</f>
        <v/>
      </c>
      <c r="M332" s="111" t="str">
        <f>IF(OR(E332=""),"",VLOOKUP(E332,[1]Arbejdstider!$B$4:$AE$78,11,))</f>
        <v/>
      </c>
      <c r="N332" s="109" t="str">
        <f>IF(OR(E332=""),"",VLOOKUP(E332,[1]Arbejdstider!$B$4:$AE$78,14,))</f>
        <v/>
      </c>
      <c r="O332" s="109" t="str">
        <f>IF(OR(E332=""),"",VLOOKUP(E332,[1]Arbejdstider!$B$4:$AE$78,15,))</f>
        <v/>
      </c>
      <c r="P332" s="109" t="str">
        <f>IF(OR(E332=""),"",VLOOKUP(E332,[1]Arbejdstider!$B$4:$AE$78,12,))</f>
        <v/>
      </c>
      <c r="Q332" s="109" t="str">
        <f>IF(OR(E332=""),"",VLOOKUP(E332,[1]Arbejdstider!$B$4:$AE$78,13,))</f>
        <v/>
      </c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 t="str">
        <f>IF(OR(E332=""),"",VLOOKUP(E332,[1]Arbejdstider!$B$4:$AE$78,16,))</f>
        <v/>
      </c>
      <c r="AC332" s="112" t="str">
        <f>IF(OR(E332=""),"",VLOOKUP(E332,[1]Arbejdstider!$B$4:$AE$78,17,))</f>
        <v/>
      </c>
      <c r="AD332" s="112" t="str">
        <f>IF(OR(E332=""),"",VLOOKUP(E332,[1]Arbejdstider!$B$4:$AE$78,18,))</f>
        <v/>
      </c>
      <c r="AE332" s="112" t="str">
        <f>IF(OR(E332=""),"",VLOOKUP(E332,[1]Arbejdstider!$B$4:$AE$78,19,))</f>
        <v/>
      </c>
      <c r="AF332" s="113" t="str">
        <f>IF(OR(E332=""),"",VLOOKUP(E332,[1]Arbejdstider!$B$4:$AE$78,20,))</f>
        <v/>
      </c>
      <c r="AG332" s="109" t="str">
        <f>IF(OR(E332=""),"",VLOOKUP(E332,[1]Arbejdstider!$B$4:$AE$78,21,))</f>
        <v/>
      </c>
      <c r="AH332" s="109" t="str">
        <f>IF(OR(E332=""),"",VLOOKUP(E332,[1]Arbejdstider!$B$4:$AE$78,22,))</f>
        <v/>
      </c>
      <c r="AI332" s="109" t="str">
        <f>IF(OR(E332=""),"",VLOOKUP(E332,[1]Arbejdstider!$B$4:$AE$78,23,))</f>
        <v/>
      </c>
      <c r="AJ332" s="114" t="str">
        <f>IF(OR(E332=""),"",VLOOKUP(E332,[1]Arbejdstider!$B$4:$AE$78,20,))</f>
        <v/>
      </c>
      <c r="AK332" s="110" t="str">
        <f>IF(OR(E332=""),"",VLOOKUP(E332,[1]Arbejdstider!$B$4:$AE$78,21,))</f>
        <v/>
      </c>
      <c r="AL332" s="115"/>
      <c r="AM332" s="115"/>
      <c r="AN332" s="115"/>
      <c r="AO332" s="115"/>
      <c r="AP332" s="115"/>
      <c r="AQ332" s="115"/>
      <c r="AR332" s="116"/>
      <c r="AS332" s="117"/>
      <c r="AT332" s="118" t="str">
        <f>IF(OR(E332=""),"",VLOOKUP(E332,[1]Arbejdstider!$B$4:$AE$78,24,))</f>
        <v/>
      </c>
      <c r="AU332" s="113" t="str">
        <f>IF(OR(E332=""),"",VLOOKUP(E332,[1]Arbejdstider!$B$4:$AE$78,22,))</f>
        <v/>
      </c>
      <c r="AV332" s="113" t="str">
        <f>IF(OR(E332=""),"",VLOOKUP(E332,[1]Arbejdstider!$B$4:$AE$78,23,))</f>
        <v/>
      </c>
      <c r="AW332" s="119">
        <f t="shared" si="84"/>
        <v>0</v>
      </c>
      <c r="AX332" s="120">
        <f>IF(OR($F332="",$G332=""),0,((IF($G332-MAX($F332,([1]Arbejdstider!$C$84/24))+($G332&lt;$F332)&lt;0,0,$G332-MAX($F332,([1]Arbejdstider!$C$84/24))+($G332&lt;$F332)))*24)-((IF(($G332-MAX($F332,([1]Arbejdstider!$D$84/24))+($G332&lt;$F332))&lt;0,0,($G332-MAX($F332,([1]Arbejdstider!$D$84/24))+($G332&lt;$F332)))))*24)</f>
        <v>0</v>
      </c>
      <c r="AY332" s="122">
        <f>IF(OR($F332="",$G332=""),0,((IF($G332-MAX($F332,([1]Arbejdstider!$C$85/24))+($G332&lt;$F332)&lt;0,0,$G332-MAX($F332,([1]Arbejdstider!$C$85/24))+($G332&lt;$F332)))*24)-((IF(($G332-MAX($F332,([1]Arbejdstider!$D$85/24))+($G332&lt;$F332))&lt;0,0,($G332-MAX($F332,([1]Arbejdstider!$D$85/24))+($G332&lt;$F332)))))*24)-IF(OR($AR332="",$AS332=""),0,((IF($AS332-MAX($AR332,([1]Arbejdstider!$C$85/24))+($AS332&lt;$AR332)&lt;0,0,$AS332-MAX($AR332,([1]Arbejdstider!$C$85/24))+($AS332&lt;$AR332)))*24)-((IF(($AS332-MAX($AR332,([1]Arbejdstider!$D$85/24))+($AS332&lt;$AR332))&lt;0,0,($AS332-MAX($AR332,([1]Arbejdstider!$D$85/24))+($AS332&lt;$AR332)))))*24)</f>
        <v>0</v>
      </c>
      <c r="AZ332" s="122" t="str">
        <f>IFERROR(CEILING(IF(E332="","",IF(OR($F332=0,$G332=0),0,($G332&lt;=$F332)*(1-([1]Arbejdstider!$C$86/24)+([1]Arbejdstider!$D$86/24))*24+(MIN(([1]Arbejdstider!$D$86/24),$G332)-MIN(([1]Arbejdstider!$D$86/24),$F332)+MAX(([1]Arbejdstider!$C$86/24),$G332)-MAX(([1]Arbejdstider!$C$86/24),$F332))*24)-IF(OR($AR332=0,$AS332=0),0,($AS332&lt;=$AR332)*(1-([1]Arbejdstider!$C$86/24)+([1]Arbejdstider!$D$86/24))*24+(MIN(([1]Arbejdstider!$D$86/24),$AS332)-MIN(([1]Arbejdstider!$D$86/24),$AR332)+MAX(([1]Arbejdstider!$C$86/24),$AS332)-MAX(([1]Arbejdstider!$C$86/24),$AR332))*24)+IF(OR($H332=0,$I332=0),0,($I332&lt;=$H332)*(1-([1]Arbejdstider!$C$86/24)+([1]Arbejdstider!$D$86/24))*24+(MIN(([1]Arbejdstider!$D$86/24),$I332)-MIN(([1]Arbejdstider!$D$86/24),$H332)+MAX(([1]Arbejdstider!$C$86/24),$G332)-MAX(([1]Arbejdstider!$C$86/24),$H332))*24)),0.5),"")</f>
        <v/>
      </c>
      <c r="BA332" s="122">
        <f t="shared" si="86"/>
        <v>0</v>
      </c>
      <c r="BB332" s="122">
        <f t="shared" si="87"/>
        <v>0</v>
      </c>
      <c r="BC332" s="122">
        <f t="shared" si="88"/>
        <v>0</v>
      </c>
      <c r="BD332" s="123"/>
      <c r="BE332" s="124"/>
      <c r="BF332" s="122">
        <f t="shared" si="85"/>
        <v>0</v>
      </c>
      <c r="BG332" s="122" t="str">
        <f t="shared" si="95"/>
        <v/>
      </c>
      <c r="BH332" s="122">
        <f t="shared" si="89"/>
        <v>0</v>
      </c>
      <c r="BI332" s="121">
        <f t="shared" si="90"/>
        <v>0</v>
      </c>
      <c r="BJ332" s="122">
        <f t="shared" si="91"/>
        <v>0</v>
      </c>
      <c r="BK332" s="122">
        <f t="shared" si="83"/>
        <v>0</v>
      </c>
      <c r="BL332" s="121">
        <f t="shared" si="96"/>
        <v>0</v>
      </c>
      <c r="BM332" s="121">
        <f t="shared" si="92"/>
        <v>0</v>
      </c>
      <c r="BN332" s="121"/>
      <c r="BO332" s="136"/>
      <c r="BP332" s="137">
        <f>IF(OR(F332=0,G332=0),0,IF(AND(WEEKDAY(C332,2)=5,G332&lt;F332,G332&gt;(6/24)),(G332-MAX(F332,(6/24))+(F332&gt;G332))*24-7,IF(WEEKDAY(C332,2)=6,(G332-MAX(F332,(6/24))+(F332&gt;G332))*24,IF(WEEKDAY(C332,2)=7,IF(F332&gt;G332,([1]Arbejdstider!H$87-F332)*24,IF(F332&lt;G332,(G332-F332)*24)),0))))</f>
        <v>0</v>
      </c>
      <c r="BQ332" s="126" t="str">
        <f>IF(OR(H332=0,I332=0),0,IF(AND(WEEKDAY(C332,2)=5,I332&lt;H332,I332&gt;(6/24)),(I332-MAX(H332,(6/24))+(H332&gt;I332))*24-7,IF(WEEKDAY(C332,2)=6,(I332-MAX(H332,(6/24))+(H332&gt;I332))*24,IF(WEEKDAY(C332,2)=7,IF(H332&gt;I332,([1]Arbejdstider!H$87-H332)*24,IF(H332&lt;I332,(I332-H332)*24)),""))))</f>
        <v/>
      </c>
      <c r="BR332" s="137"/>
      <c r="BS332" s="137"/>
      <c r="BT332" s="138"/>
      <c r="BU332" s="128">
        <f t="shared" si="93"/>
        <v>0</v>
      </c>
      <c r="BV332" s="129" t="str">
        <f t="shared" si="94"/>
        <v>Fredag</v>
      </c>
      <c r="CF332" s="140"/>
      <c r="CG332" s="140"/>
      <c r="CP332" s="141"/>
    </row>
    <row r="333" spans="2:94" s="139" customFormat="1" x14ac:dyDescent="0.2">
      <c r="B333" s="133"/>
      <c r="C333" s="134">
        <f t="shared" si="97"/>
        <v>43764</v>
      </c>
      <c r="D333" s="134" t="str">
        <f t="shared" si="98"/>
        <v>Lørdag</v>
      </c>
      <c r="E333" s="135"/>
      <c r="F333" s="109" t="str">
        <f>IF(OR(E333=""),"",VLOOKUP(E333,[1]Arbejdstider!$B$4:$AE$78,2,))</f>
        <v/>
      </c>
      <c r="G333" s="109" t="str">
        <f>IF(OR(E333=""),"",VLOOKUP(E333,[1]Arbejdstider!$B$4:$AE$78,3,))</f>
        <v/>
      </c>
      <c r="H333" s="109" t="str">
        <f>IF(OR(E333=""),"",VLOOKUP(E333,[1]Arbejdstider!$B$4:$AE$78,4,))</f>
        <v/>
      </c>
      <c r="I333" s="109" t="str">
        <f>IF(OR(E333=""),"",VLOOKUP(E333,[1]Arbejdstider!$B$4:$AE$78,5,))</f>
        <v/>
      </c>
      <c r="J333" s="110" t="str">
        <f>IF(OR(E333=""),"",VLOOKUP(E333,[1]Arbejdstider!$B$4:$AE$78,6,))</f>
        <v/>
      </c>
      <c r="K333" s="110" t="str">
        <f>IF(OR(E333=""),"",VLOOKUP(E333,[1]Arbejdstider!$B$4:$AE$78,7,))</f>
        <v/>
      </c>
      <c r="L333" s="111" t="str">
        <f>IF(OR(E333=""),"",VLOOKUP(E333,[1]Arbejdstider!$B$3:$AE$78,10,))</f>
        <v/>
      </c>
      <c r="M333" s="111" t="str">
        <f>IF(OR(E333=""),"",VLOOKUP(E333,[1]Arbejdstider!$B$4:$AE$78,11,))</f>
        <v/>
      </c>
      <c r="N333" s="109" t="str">
        <f>IF(OR(E333=""),"",VLOOKUP(E333,[1]Arbejdstider!$B$4:$AE$78,14,))</f>
        <v/>
      </c>
      <c r="O333" s="109" t="str">
        <f>IF(OR(E333=""),"",VLOOKUP(E333,[1]Arbejdstider!$B$4:$AE$78,15,))</f>
        <v/>
      </c>
      <c r="P333" s="109" t="str">
        <f>IF(OR(E333=""),"",VLOOKUP(E333,[1]Arbejdstider!$B$4:$AE$78,12,))</f>
        <v/>
      </c>
      <c r="Q333" s="109" t="str">
        <f>IF(OR(E333=""),"",VLOOKUP(E333,[1]Arbejdstider!$B$4:$AE$78,13,))</f>
        <v/>
      </c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 t="str">
        <f>IF(OR(E333=""),"",VLOOKUP(E333,[1]Arbejdstider!$B$4:$AE$78,16,))</f>
        <v/>
      </c>
      <c r="AC333" s="112" t="str">
        <f>IF(OR(E333=""),"",VLOOKUP(E333,[1]Arbejdstider!$B$4:$AE$78,17,))</f>
        <v/>
      </c>
      <c r="AD333" s="112" t="str">
        <f>IF(OR(E333=""),"",VLOOKUP(E333,[1]Arbejdstider!$B$4:$AE$78,18,))</f>
        <v/>
      </c>
      <c r="AE333" s="112" t="str">
        <f>IF(OR(E333=""),"",VLOOKUP(E333,[1]Arbejdstider!$B$4:$AE$78,19,))</f>
        <v/>
      </c>
      <c r="AF333" s="113" t="str">
        <f>IF(OR(E333=""),"",VLOOKUP(E333,[1]Arbejdstider!$B$4:$AE$78,20,))</f>
        <v/>
      </c>
      <c r="AG333" s="109" t="str">
        <f>IF(OR(E333=""),"",VLOOKUP(E333,[1]Arbejdstider!$B$4:$AE$78,21,))</f>
        <v/>
      </c>
      <c r="AH333" s="109" t="str">
        <f>IF(OR(E333=""),"",VLOOKUP(E333,[1]Arbejdstider!$B$4:$AE$78,22,))</f>
        <v/>
      </c>
      <c r="AI333" s="109" t="str">
        <f>IF(OR(E333=""),"",VLOOKUP(E333,[1]Arbejdstider!$B$4:$AE$78,23,))</f>
        <v/>
      </c>
      <c r="AJ333" s="114" t="str">
        <f>IF(OR(E333=""),"",VLOOKUP(E333,[1]Arbejdstider!$B$4:$AE$78,20,))</f>
        <v/>
      </c>
      <c r="AK333" s="110" t="str">
        <f>IF(OR(E333=""),"",VLOOKUP(E333,[1]Arbejdstider!$B$4:$AE$78,21,))</f>
        <v/>
      </c>
      <c r="AL333" s="115"/>
      <c r="AM333" s="115"/>
      <c r="AN333" s="115"/>
      <c r="AO333" s="115"/>
      <c r="AP333" s="115"/>
      <c r="AQ333" s="115"/>
      <c r="AR333" s="116"/>
      <c r="AS333" s="117"/>
      <c r="AT333" s="118" t="str">
        <f>IF(OR(E333=""),"",VLOOKUP(E333,[1]Arbejdstider!$B$4:$AE$78,24,))</f>
        <v/>
      </c>
      <c r="AU333" s="113" t="str">
        <f>IF(OR(E333=""),"",VLOOKUP(E333,[1]Arbejdstider!$B$4:$AE$78,22,))</f>
        <v/>
      </c>
      <c r="AV333" s="113" t="str">
        <f>IF(OR(E333=""),"",VLOOKUP(E333,[1]Arbejdstider!$B$4:$AE$78,23,))</f>
        <v/>
      </c>
      <c r="AW333" s="119">
        <f t="shared" si="84"/>
        <v>0</v>
      </c>
      <c r="AX333" s="120">
        <f>IF(OR($F333="",$G333=""),0,((IF($G333-MAX($F333,([1]Arbejdstider!$C$84/24))+($G333&lt;$F333)&lt;0,0,$G333-MAX($F333,([1]Arbejdstider!$C$84/24))+($G333&lt;$F333)))*24)-((IF(($G333-MAX($F333,([1]Arbejdstider!$D$84/24))+($G333&lt;$F333))&lt;0,0,($G333-MAX($F333,([1]Arbejdstider!$D$84/24))+($G333&lt;$F333)))))*24)</f>
        <v>0</v>
      </c>
      <c r="AY333" s="122">
        <f>IF(OR($F333="",$G333=""),0,((IF($G333-MAX($F333,([1]Arbejdstider!$C$85/24))+($G333&lt;$F333)&lt;0,0,$G333-MAX($F333,([1]Arbejdstider!$C$85/24))+($G333&lt;$F333)))*24)-((IF(($G333-MAX($F333,([1]Arbejdstider!$D$85/24))+($G333&lt;$F333))&lt;0,0,($G333-MAX($F333,([1]Arbejdstider!$D$85/24))+($G333&lt;$F333)))))*24)-IF(OR($AR333="",$AS333=""),0,((IF($AS333-MAX($AR333,([1]Arbejdstider!$C$85/24))+($AS333&lt;$AR333)&lt;0,0,$AS333-MAX($AR333,([1]Arbejdstider!$C$85/24))+($AS333&lt;$AR333)))*24)-((IF(($AS333-MAX($AR333,([1]Arbejdstider!$D$85/24))+($AS333&lt;$AR333))&lt;0,0,($AS333-MAX($AR333,([1]Arbejdstider!$D$85/24))+($AS333&lt;$AR333)))))*24)</f>
        <v>0</v>
      </c>
      <c r="AZ333" s="122" t="str">
        <f>IFERROR(CEILING(IF(E333="","",IF(OR($F333=0,$G333=0),0,($G333&lt;=$F333)*(1-([1]Arbejdstider!$C$86/24)+([1]Arbejdstider!$D$86/24))*24+(MIN(([1]Arbejdstider!$D$86/24),$G333)-MIN(([1]Arbejdstider!$D$86/24),$F333)+MAX(([1]Arbejdstider!$C$86/24),$G333)-MAX(([1]Arbejdstider!$C$86/24),$F333))*24)-IF(OR($AR333=0,$AS333=0),0,($AS333&lt;=$AR333)*(1-([1]Arbejdstider!$C$86/24)+([1]Arbejdstider!$D$86/24))*24+(MIN(([1]Arbejdstider!$D$86/24),$AS333)-MIN(([1]Arbejdstider!$D$86/24),$AR333)+MAX(([1]Arbejdstider!$C$86/24),$AS333)-MAX(([1]Arbejdstider!$C$86/24),$AR333))*24)+IF(OR($H333=0,$I333=0),0,($I333&lt;=$H333)*(1-([1]Arbejdstider!$C$86/24)+([1]Arbejdstider!$D$86/24))*24+(MIN(([1]Arbejdstider!$D$86/24),$I333)-MIN(([1]Arbejdstider!$D$86/24),$H333)+MAX(([1]Arbejdstider!$C$86/24),$G333)-MAX(([1]Arbejdstider!$C$86/24),$H333))*24)),0.5),"")</f>
        <v/>
      </c>
      <c r="BA333" s="122">
        <f t="shared" si="86"/>
        <v>0</v>
      </c>
      <c r="BB333" s="122">
        <f t="shared" si="87"/>
        <v>0</v>
      </c>
      <c r="BC333" s="122">
        <f t="shared" si="88"/>
        <v>0</v>
      </c>
      <c r="BD333" s="123"/>
      <c r="BE333" s="124"/>
      <c r="BF333" s="122">
        <f t="shared" si="85"/>
        <v>0</v>
      </c>
      <c r="BG333" s="122" t="str">
        <f t="shared" si="95"/>
        <v/>
      </c>
      <c r="BH333" s="122">
        <f t="shared" si="89"/>
        <v>0</v>
      </c>
      <c r="BI333" s="121">
        <f t="shared" si="90"/>
        <v>0</v>
      </c>
      <c r="BJ333" s="122">
        <f t="shared" si="91"/>
        <v>0</v>
      </c>
      <c r="BK333" s="122">
        <f t="shared" si="83"/>
        <v>0</v>
      </c>
      <c r="BL333" s="121">
        <f t="shared" si="96"/>
        <v>0</v>
      </c>
      <c r="BM333" s="121">
        <f t="shared" si="92"/>
        <v>0</v>
      </c>
      <c r="BN333" s="121"/>
      <c r="BO333" s="136"/>
      <c r="BP333" s="137" t="e">
        <f>IF(OR(F333=0,G333=0),0,IF(AND(WEEKDAY(C333,2)=5,G333&lt;F333,G333&gt;(6/24)),(G333-MAX(F333,(6/24))+(F333&gt;G333))*24-7,IF(WEEKDAY(C333,2)=6,(G333-MAX(F333,(6/24))+(F333&gt;G333))*24,IF(WEEKDAY(C333,2)=7,IF(F333&gt;G333,([1]Arbejdstider!H$87-F333)*24,IF(F333&lt;G333,(G333-F333)*24)),0))))</f>
        <v>#VALUE!</v>
      </c>
      <c r="BQ333" s="126" t="e">
        <f>IF(OR(H333=0,I333=0),0,IF(AND(WEEKDAY(C333,2)=5,I333&lt;H333,I333&gt;(6/24)),(I333-MAX(H333,(6/24))+(H333&gt;I333))*24-7,IF(WEEKDAY(C333,2)=6,(I333-MAX(H333,(6/24))+(H333&gt;I333))*24,IF(WEEKDAY(C333,2)=7,IF(H333&gt;I333,([1]Arbejdstider!H$87-H333)*24,IF(H333&lt;I333,(I333-H333)*24)),""))))</f>
        <v>#VALUE!</v>
      </c>
      <c r="BR333" s="137"/>
      <c r="BS333" s="137"/>
      <c r="BT333" s="138"/>
      <c r="BU333" s="128">
        <f t="shared" si="93"/>
        <v>0</v>
      </c>
      <c r="BV333" s="129" t="str">
        <f t="shared" si="94"/>
        <v>Lørdag</v>
      </c>
      <c r="CF333" s="140"/>
      <c r="CG333" s="140"/>
      <c r="CP333" s="141"/>
    </row>
    <row r="334" spans="2:94" s="139" customFormat="1" x14ac:dyDescent="0.2">
      <c r="B334" s="133"/>
      <c r="C334" s="134">
        <f t="shared" si="97"/>
        <v>43765</v>
      </c>
      <c r="D334" s="134" t="str">
        <f t="shared" si="98"/>
        <v>Søndag</v>
      </c>
      <c r="E334" s="135"/>
      <c r="F334" s="109" t="str">
        <f>IF(OR(E334=""),"",VLOOKUP(E334,[1]Arbejdstider!$B$4:$AE$78,2,))</f>
        <v/>
      </c>
      <c r="G334" s="109" t="str">
        <f>IF(OR(E334=""),"",VLOOKUP(E334,[1]Arbejdstider!$B$4:$AE$78,3,))</f>
        <v/>
      </c>
      <c r="H334" s="109" t="str">
        <f>IF(OR(E334=""),"",VLOOKUP(E334,[1]Arbejdstider!$B$4:$AE$78,4,))</f>
        <v/>
      </c>
      <c r="I334" s="109" t="str">
        <f>IF(OR(E334=""),"",VLOOKUP(E334,[1]Arbejdstider!$B$4:$AE$78,5,))</f>
        <v/>
      </c>
      <c r="J334" s="110" t="str">
        <f>IF(OR(E334=""),"",VLOOKUP(E334,[1]Arbejdstider!$B$4:$AE$78,6,))</f>
        <v/>
      </c>
      <c r="K334" s="110" t="str">
        <f>IF(OR(E334=""),"",VLOOKUP(E334,[1]Arbejdstider!$B$4:$AE$78,7,))</f>
        <v/>
      </c>
      <c r="L334" s="111" t="str">
        <f>IF(OR(E334=""),"",VLOOKUP(E334,[1]Arbejdstider!$B$3:$AE$78,10,))</f>
        <v/>
      </c>
      <c r="M334" s="111" t="str">
        <f>IF(OR(E334=""),"",VLOOKUP(E334,[1]Arbejdstider!$B$4:$AE$78,11,))</f>
        <v/>
      </c>
      <c r="N334" s="109" t="str">
        <f>IF(OR(E334=""),"",VLOOKUP(E334,[1]Arbejdstider!$B$4:$AE$78,14,))</f>
        <v/>
      </c>
      <c r="O334" s="109" t="str">
        <f>IF(OR(E334=""),"",VLOOKUP(E334,[1]Arbejdstider!$B$4:$AE$78,15,))</f>
        <v/>
      </c>
      <c r="P334" s="109" t="str">
        <f>IF(OR(E334=""),"",VLOOKUP(E334,[1]Arbejdstider!$B$4:$AE$78,12,))</f>
        <v/>
      </c>
      <c r="Q334" s="109" t="str">
        <f>IF(OR(E334=""),"",VLOOKUP(E334,[1]Arbejdstider!$B$4:$AE$78,13,))</f>
        <v/>
      </c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 t="str">
        <f>IF(OR(E334=""),"",VLOOKUP(E334,[1]Arbejdstider!$B$4:$AE$78,16,))</f>
        <v/>
      </c>
      <c r="AC334" s="112" t="str">
        <f>IF(OR(E334=""),"",VLOOKUP(E334,[1]Arbejdstider!$B$4:$AE$78,17,))</f>
        <v/>
      </c>
      <c r="AD334" s="112" t="str">
        <f>IF(OR(E334=""),"",VLOOKUP(E334,[1]Arbejdstider!$B$4:$AE$78,18,))</f>
        <v/>
      </c>
      <c r="AE334" s="112" t="str">
        <f>IF(OR(E334=""),"",VLOOKUP(E334,[1]Arbejdstider!$B$4:$AE$78,19,))</f>
        <v/>
      </c>
      <c r="AF334" s="113" t="str">
        <f>IF(OR(E334=""),"",VLOOKUP(E334,[1]Arbejdstider!$B$4:$AE$78,20,))</f>
        <v/>
      </c>
      <c r="AG334" s="109" t="str">
        <f>IF(OR(E334=""),"",VLOOKUP(E334,[1]Arbejdstider!$B$4:$AE$78,21,))</f>
        <v/>
      </c>
      <c r="AH334" s="109" t="str">
        <f>IF(OR(E334=""),"",VLOOKUP(E334,[1]Arbejdstider!$B$4:$AE$78,22,))</f>
        <v/>
      </c>
      <c r="AI334" s="109" t="str">
        <f>IF(OR(E334=""),"",VLOOKUP(E334,[1]Arbejdstider!$B$4:$AE$78,23,))</f>
        <v/>
      </c>
      <c r="AJ334" s="114" t="str">
        <f>IF(OR(E334=""),"",VLOOKUP(E334,[1]Arbejdstider!$B$4:$AE$78,20,))</f>
        <v/>
      </c>
      <c r="AK334" s="110" t="str">
        <f>IF(OR(E334=""),"",VLOOKUP(E334,[1]Arbejdstider!$B$4:$AE$78,21,))</f>
        <v/>
      </c>
      <c r="AL334" s="115"/>
      <c r="AM334" s="115"/>
      <c r="AN334" s="115"/>
      <c r="AO334" s="115"/>
      <c r="AP334" s="115"/>
      <c r="AQ334" s="115"/>
      <c r="AR334" s="116"/>
      <c r="AS334" s="117"/>
      <c r="AT334" s="118" t="str">
        <f>IF(OR(E334=""),"",VLOOKUP(E334,[1]Arbejdstider!$B$4:$AE$78,24,))</f>
        <v/>
      </c>
      <c r="AU334" s="113" t="str">
        <f>IF(OR(E334=""),"",VLOOKUP(E334,[1]Arbejdstider!$B$4:$AE$78,22,))</f>
        <v/>
      </c>
      <c r="AV334" s="113" t="str">
        <f>IF(OR(E334=""),"",VLOOKUP(E334,[1]Arbejdstider!$B$4:$AE$78,23,))</f>
        <v/>
      </c>
      <c r="AW334" s="119">
        <f t="shared" si="84"/>
        <v>0</v>
      </c>
      <c r="AX334" s="120">
        <f>IF(OR($F334="",$G334=""),0,((IF($G334-MAX($F334,([1]Arbejdstider!$C$84/24))+($G334&lt;$F334)&lt;0,0,$G334-MAX($F334,([1]Arbejdstider!$C$84/24))+($G334&lt;$F334)))*24)-((IF(($G334-MAX($F334,([1]Arbejdstider!$D$84/24))+($G334&lt;$F334))&lt;0,0,($G334-MAX($F334,([1]Arbejdstider!$D$84/24))+($G334&lt;$F334)))))*24)</f>
        <v>0</v>
      </c>
      <c r="AY334" s="122">
        <f>IF(OR($F334="",$G334=""),0,((IF($G334-MAX($F334,([1]Arbejdstider!$C$85/24))+($G334&lt;$F334)&lt;0,0,$G334-MAX($F334,([1]Arbejdstider!$C$85/24))+($G334&lt;$F334)))*24)-((IF(($G334-MAX($F334,([1]Arbejdstider!$D$85/24))+($G334&lt;$F334))&lt;0,0,($G334-MAX($F334,([1]Arbejdstider!$D$85/24))+($G334&lt;$F334)))))*24)-IF(OR($AR334="",$AS334=""),0,((IF($AS334-MAX($AR334,([1]Arbejdstider!$C$85/24))+($AS334&lt;$AR334)&lt;0,0,$AS334-MAX($AR334,([1]Arbejdstider!$C$85/24))+($AS334&lt;$AR334)))*24)-((IF(($AS334-MAX($AR334,([1]Arbejdstider!$D$85/24))+($AS334&lt;$AR334))&lt;0,0,($AS334-MAX($AR334,([1]Arbejdstider!$D$85/24))+($AS334&lt;$AR334)))))*24)</f>
        <v>0</v>
      </c>
      <c r="AZ334" s="122" t="str">
        <f>IFERROR(CEILING(IF(E334="","",IF(OR($F334=0,$G334=0),0,($G334&lt;=$F334)*(1-([1]Arbejdstider!$C$86/24)+([1]Arbejdstider!$D$86/24))*24+(MIN(([1]Arbejdstider!$D$86/24),$G334)-MIN(([1]Arbejdstider!$D$86/24),$F334)+MAX(([1]Arbejdstider!$C$86/24),$G334)-MAX(([1]Arbejdstider!$C$86/24),$F334))*24)-IF(OR($AR334=0,$AS334=0),0,($AS334&lt;=$AR334)*(1-([1]Arbejdstider!$C$86/24)+([1]Arbejdstider!$D$86/24))*24+(MIN(([1]Arbejdstider!$D$86/24),$AS334)-MIN(([1]Arbejdstider!$D$86/24),$AR334)+MAX(([1]Arbejdstider!$C$86/24),$AS334)-MAX(([1]Arbejdstider!$C$86/24),$AR334))*24)+IF(OR($H334=0,$I334=0),0,($I334&lt;=$H334)*(1-([1]Arbejdstider!$C$86/24)+([1]Arbejdstider!$D$86/24))*24+(MIN(([1]Arbejdstider!$D$86/24),$I334)-MIN(([1]Arbejdstider!$D$86/24),$H334)+MAX(([1]Arbejdstider!$C$86/24),$G334)-MAX(([1]Arbejdstider!$C$86/24),$H334))*24)),0.5),"")</f>
        <v/>
      </c>
      <c r="BA334" s="122">
        <f t="shared" si="86"/>
        <v>0</v>
      </c>
      <c r="BB334" s="122">
        <f t="shared" si="87"/>
        <v>0</v>
      </c>
      <c r="BC334" s="122">
        <f t="shared" si="88"/>
        <v>0</v>
      </c>
      <c r="BD334" s="123"/>
      <c r="BE334" s="124"/>
      <c r="BF334" s="122">
        <f t="shared" si="85"/>
        <v>0</v>
      </c>
      <c r="BG334" s="122">
        <f t="shared" si="95"/>
        <v>0</v>
      </c>
      <c r="BH334" s="122">
        <f t="shared" si="89"/>
        <v>0</v>
      </c>
      <c r="BI334" s="121">
        <f t="shared" si="90"/>
        <v>0</v>
      </c>
      <c r="BJ334" s="122">
        <f t="shared" si="91"/>
        <v>0</v>
      </c>
      <c r="BK334" s="122">
        <f t="shared" si="83"/>
        <v>0</v>
      </c>
      <c r="BL334" s="121">
        <f t="shared" si="96"/>
        <v>0</v>
      </c>
      <c r="BM334" s="121">
        <f t="shared" si="92"/>
        <v>0</v>
      </c>
      <c r="BN334" s="121"/>
      <c r="BO334" s="136"/>
      <c r="BP334" s="137" t="b">
        <f>IF(OR(F334=0,G334=0),0,IF(AND(WEEKDAY(C334,2)=5,G334&lt;F334,G334&gt;(6/24)),(G334-MAX(F334,(6/24))+(F334&gt;G334))*24-7,IF(WEEKDAY(C334,2)=6,(G334-MAX(F334,(6/24))+(F334&gt;G334))*24,IF(WEEKDAY(C334,2)=7,IF(F334&gt;G334,([1]Arbejdstider!H$87-F334)*24,IF(F334&lt;G334,(G334-F334)*24)),0))))</f>
        <v>0</v>
      </c>
      <c r="BQ334" s="126" t="b">
        <f>IF(OR(H334=0,I334=0),0,IF(AND(WEEKDAY(C334,2)=5,I334&lt;H334,I334&gt;(6/24)),(I334-MAX(H334,(6/24))+(H334&gt;I334))*24-7,IF(WEEKDAY(C334,2)=6,(I334-MAX(H334,(6/24))+(H334&gt;I334))*24,IF(WEEKDAY(C334,2)=7,IF(H334&gt;I334,([1]Arbejdstider!H$87-H334)*24,IF(H334&lt;I334,(I334-H334)*24)),""))))</f>
        <v>0</v>
      </c>
      <c r="BR334" s="137"/>
      <c r="BS334" s="137"/>
      <c r="BT334" s="138"/>
      <c r="BU334" s="128">
        <f t="shared" si="93"/>
        <v>0</v>
      </c>
      <c r="BV334" s="129" t="str">
        <f t="shared" si="94"/>
        <v>Søndag</v>
      </c>
      <c r="CF334" s="140"/>
      <c r="CG334" s="140"/>
      <c r="CP334" s="141"/>
    </row>
    <row r="335" spans="2:94" s="139" customFormat="1" x14ac:dyDescent="0.2">
      <c r="B335" s="133"/>
      <c r="C335" s="134">
        <f t="shared" si="97"/>
        <v>43766</v>
      </c>
      <c r="D335" s="134" t="str">
        <f t="shared" si="98"/>
        <v>Mandag</v>
      </c>
      <c r="E335" s="135"/>
      <c r="F335" s="109" t="str">
        <f>IF(OR(E335=""),"",VLOOKUP(E335,[1]Arbejdstider!$B$4:$AE$78,2,))</f>
        <v/>
      </c>
      <c r="G335" s="109" t="str">
        <f>IF(OR(E335=""),"",VLOOKUP(E335,[1]Arbejdstider!$B$4:$AE$78,3,))</f>
        <v/>
      </c>
      <c r="H335" s="109" t="str">
        <f>IF(OR(E335=""),"",VLOOKUP(E335,[1]Arbejdstider!$B$4:$AE$78,4,))</f>
        <v/>
      </c>
      <c r="I335" s="109" t="str">
        <f>IF(OR(E335=""),"",VLOOKUP(E335,[1]Arbejdstider!$B$4:$AE$78,5,))</f>
        <v/>
      </c>
      <c r="J335" s="110" t="str">
        <f>IF(OR(E335=""),"",VLOOKUP(E335,[1]Arbejdstider!$B$4:$AE$78,6,))</f>
        <v/>
      </c>
      <c r="K335" s="110" t="str">
        <f>IF(OR(E335=""),"",VLOOKUP(E335,[1]Arbejdstider!$B$4:$AE$78,7,))</f>
        <v/>
      </c>
      <c r="L335" s="111" t="str">
        <f>IF(OR(E335=""),"",VLOOKUP(E335,[1]Arbejdstider!$B$3:$AE$78,10,))</f>
        <v/>
      </c>
      <c r="M335" s="111" t="str">
        <f>IF(OR(E335=""),"",VLOOKUP(E335,[1]Arbejdstider!$B$4:$AE$78,11,))</f>
        <v/>
      </c>
      <c r="N335" s="109" t="str">
        <f>IF(OR(E335=""),"",VLOOKUP(E335,[1]Arbejdstider!$B$4:$AE$78,14,))</f>
        <v/>
      </c>
      <c r="O335" s="109" t="str">
        <f>IF(OR(E335=""),"",VLOOKUP(E335,[1]Arbejdstider!$B$4:$AE$78,15,))</f>
        <v/>
      </c>
      <c r="P335" s="109" t="str">
        <f>IF(OR(E335=""),"",VLOOKUP(E335,[1]Arbejdstider!$B$4:$AE$78,12,))</f>
        <v/>
      </c>
      <c r="Q335" s="109" t="str">
        <f>IF(OR(E335=""),"",VLOOKUP(E335,[1]Arbejdstider!$B$4:$AE$78,13,))</f>
        <v/>
      </c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 t="str">
        <f>IF(OR(E335=""),"",VLOOKUP(E335,[1]Arbejdstider!$B$4:$AE$78,16,))</f>
        <v/>
      </c>
      <c r="AC335" s="112" t="str">
        <f>IF(OR(E335=""),"",VLOOKUP(E335,[1]Arbejdstider!$B$4:$AE$78,17,))</f>
        <v/>
      </c>
      <c r="AD335" s="112" t="str">
        <f>IF(OR(E335=""),"",VLOOKUP(E335,[1]Arbejdstider!$B$4:$AE$78,18,))</f>
        <v/>
      </c>
      <c r="AE335" s="112" t="str">
        <f>IF(OR(E335=""),"",VLOOKUP(E335,[1]Arbejdstider!$B$4:$AE$78,19,))</f>
        <v/>
      </c>
      <c r="AF335" s="113" t="str">
        <f>IF(OR(E335=""),"",VLOOKUP(E335,[1]Arbejdstider!$B$4:$AE$78,20,))</f>
        <v/>
      </c>
      <c r="AG335" s="109" t="str">
        <f>IF(OR(E335=""),"",VLOOKUP(E335,[1]Arbejdstider!$B$4:$AE$78,21,))</f>
        <v/>
      </c>
      <c r="AH335" s="109" t="str">
        <f>IF(OR(E335=""),"",VLOOKUP(E335,[1]Arbejdstider!$B$4:$AE$78,22,))</f>
        <v/>
      </c>
      <c r="AI335" s="109" t="str">
        <f>IF(OR(E335=""),"",VLOOKUP(E335,[1]Arbejdstider!$B$4:$AE$78,23,))</f>
        <v/>
      </c>
      <c r="AJ335" s="114" t="str">
        <f>IF(OR(E335=""),"",VLOOKUP(E335,[1]Arbejdstider!$B$4:$AE$78,20,))</f>
        <v/>
      </c>
      <c r="AK335" s="110" t="str">
        <f>IF(OR(E335=""),"",VLOOKUP(E335,[1]Arbejdstider!$B$4:$AE$78,21,))</f>
        <v/>
      </c>
      <c r="AL335" s="115"/>
      <c r="AM335" s="115"/>
      <c r="AN335" s="115"/>
      <c r="AO335" s="115"/>
      <c r="AP335" s="115"/>
      <c r="AQ335" s="115"/>
      <c r="AR335" s="116"/>
      <c r="AS335" s="117"/>
      <c r="AT335" s="118" t="str">
        <f>IF(OR(E335=""),"",VLOOKUP(E335,[1]Arbejdstider!$B$4:$AE$78,24,))</f>
        <v/>
      </c>
      <c r="AU335" s="113" t="str">
        <f>IF(OR(E335=""),"",VLOOKUP(E335,[1]Arbejdstider!$B$4:$AE$78,22,))</f>
        <v/>
      </c>
      <c r="AV335" s="113" t="str">
        <f>IF(OR(E335=""),"",VLOOKUP(E335,[1]Arbejdstider!$B$4:$AE$78,23,))</f>
        <v/>
      </c>
      <c r="AW335" s="119">
        <f t="shared" si="84"/>
        <v>0</v>
      </c>
      <c r="AX335" s="120">
        <f>IF(OR($F335="",$G335=""),0,((IF($G335-MAX($F335,([1]Arbejdstider!$C$84/24))+($G335&lt;$F335)&lt;0,0,$G335-MAX($F335,([1]Arbejdstider!$C$84/24))+($G335&lt;$F335)))*24)-((IF(($G335-MAX($F335,([1]Arbejdstider!$D$84/24))+($G335&lt;$F335))&lt;0,0,($G335-MAX($F335,([1]Arbejdstider!$D$84/24))+($G335&lt;$F335)))))*24)</f>
        <v>0</v>
      </c>
      <c r="AY335" s="122">
        <f>IF(OR($F335="",$G335=""),0,((IF($G335-MAX($F335,([1]Arbejdstider!$C$85/24))+($G335&lt;$F335)&lt;0,0,$G335-MAX($F335,([1]Arbejdstider!$C$85/24))+($G335&lt;$F335)))*24)-((IF(($G335-MAX($F335,([1]Arbejdstider!$D$85/24))+($G335&lt;$F335))&lt;0,0,($G335-MAX($F335,([1]Arbejdstider!$D$85/24))+($G335&lt;$F335)))))*24)-IF(OR($AR335="",$AS335=""),0,((IF($AS335-MAX($AR335,([1]Arbejdstider!$C$85/24))+($AS335&lt;$AR335)&lt;0,0,$AS335-MAX($AR335,([1]Arbejdstider!$C$85/24))+($AS335&lt;$AR335)))*24)-((IF(($AS335-MAX($AR335,([1]Arbejdstider!$D$85/24))+($AS335&lt;$AR335))&lt;0,0,($AS335-MAX($AR335,([1]Arbejdstider!$D$85/24))+($AS335&lt;$AR335)))))*24)</f>
        <v>0</v>
      </c>
      <c r="AZ335" s="122" t="str">
        <f>IFERROR(CEILING(IF(E335="","",IF(OR($F335=0,$G335=0),0,($G335&lt;=$F335)*(1-([1]Arbejdstider!$C$86/24)+([1]Arbejdstider!$D$86/24))*24+(MIN(([1]Arbejdstider!$D$86/24),$G335)-MIN(([1]Arbejdstider!$D$86/24),$F335)+MAX(([1]Arbejdstider!$C$86/24),$G335)-MAX(([1]Arbejdstider!$C$86/24),$F335))*24)-IF(OR($AR335=0,$AS335=0),0,($AS335&lt;=$AR335)*(1-([1]Arbejdstider!$C$86/24)+([1]Arbejdstider!$D$86/24))*24+(MIN(([1]Arbejdstider!$D$86/24),$AS335)-MIN(([1]Arbejdstider!$D$86/24),$AR335)+MAX(([1]Arbejdstider!$C$86/24),$AS335)-MAX(([1]Arbejdstider!$C$86/24),$AR335))*24)+IF(OR($H335=0,$I335=0),0,($I335&lt;=$H335)*(1-([1]Arbejdstider!$C$86/24)+([1]Arbejdstider!$D$86/24))*24+(MIN(([1]Arbejdstider!$D$86/24),$I335)-MIN(([1]Arbejdstider!$D$86/24),$H335)+MAX(([1]Arbejdstider!$C$86/24),$G335)-MAX(([1]Arbejdstider!$C$86/24),$H335))*24)),0.5),"")</f>
        <v/>
      </c>
      <c r="BA335" s="122">
        <f t="shared" si="86"/>
        <v>0</v>
      </c>
      <c r="BB335" s="122">
        <f t="shared" si="87"/>
        <v>0</v>
      </c>
      <c r="BC335" s="122">
        <f t="shared" si="88"/>
        <v>0</v>
      </c>
      <c r="BD335" s="123"/>
      <c r="BE335" s="124"/>
      <c r="BF335" s="122">
        <f t="shared" si="85"/>
        <v>0</v>
      </c>
      <c r="BG335" s="122" t="str">
        <f t="shared" si="95"/>
        <v/>
      </c>
      <c r="BH335" s="122">
        <f t="shared" si="89"/>
        <v>0</v>
      </c>
      <c r="BI335" s="121">
        <f t="shared" si="90"/>
        <v>0</v>
      </c>
      <c r="BJ335" s="122">
        <f t="shared" si="91"/>
        <v>0</v>
      </c>
      <c r="BK335" s="122">
        <f t="shared" si="83"/>
        <v>0</v>
      </c>
      <c r="BL335" s="121">
        <f t="shared" si="96"/>
        <v>0</v>
      </c>
      <c r="BM335" s="121">
        <f t="shared" si="92"/>
        <v>0</v>
      </c>
      <c r="BN335" s="121"/>
      <c r="BO335" s="136">
        <f>SUM(AW330:AW335)</f>
        <v>0</v>
      </c>
      <c r="BP335" s="137">
        <f>IF(OR(F335=0,G335=0),0,IF(AND(WEEKDAY(C335,2)=5,G335&lt;F335,G335&gt;(6/24)),(G335-MAX(F335,(6/24))+(F335&gt;G335))*24-7,IF(WEEKDAY(C335,2)=6,(G335-MAX(F335,(6/24))+(F335&gt;G335))*24,IF(WEEKDAY(C335,2)=7,IF(F335&gt;G335,([1]Arbejdstider!H$87-F335)*24,IF(F335&lt;G335,(G335-F335)*24)),0))))</f>
        <v>0</v>
      </c>
      <c r="BQ335" s="126" t="str">
        <f>IF(OR(H335=0,I335=0),0,IF(AND(WEEKDAY(C335,2)=5,I335&lt;H335,I335&gt;(6/24)),(I335-MAX(H335,(6/24))+(H335&gt;I335))*24-7,IF(WEEKDAY(C335,2)=6,(I335-MAX(H335,(6/24))+(H335&gt;I335))*24,IF(WEEKDAY(C335,2)=7,IF(H335&gt;I335,([1]Arbejdstider!H$87-H335)*24,IF(H335&lt;I335,(I335-H335)*24)),""))))</f>
        <v/>
      </c>
      <c r="BR335" s="137"/>
      <c r="BS335" s="137"/>
      <c r="BT335" s="138"/>
      <c r="BU335" s="128">
        <f t="shared" si="93"/>
        <v>0</v>
      </c>
      <c r="BV335" s="129" t="str">
        <f t="shared" si="94"/>
        <v>Mandag</v>
      </c>
      <c r="CF335" s="140"/>
      <c r="CG335" s="140"/>
      <c r="CP335" s="141"/>
    </row>
    <row r="336" spans="2:94" s="139" customFormat="1" x14ac:dyDescent="0.2">
      <c r="B336" s="133">
        <f>B329+1</f>
        <v>44</v>
      </c>
      <c r="C336" s="134">
        <f t="shared" si="97"/>
        <v>43767</v>
      </c>
      <c r="D336" s="134" t="str">
        <f t="shared" si="98"/>
        <v>Tirsdag</v>
      </c>
      <c r="E336" s="135"/>
      <c r="F336" s="109" t="str">
        <f>IF(OR(E336=""),"",VLOOKUP(E336,[1]Arbejdstider!$B$4:$AE$78,2,))</f>
        <v/>
      </c>
      <c r="G336" s="109" t="str">
        <f>IF(OR(E336=""),"",VLOOKUP(E336,[1]Arbejdstider!$B$4:$AE$78,3,))</f>
        <v/>
      </c>
      <c r="H336" s="109" t="str">
        <f>IF(OR(E336=""),"",VLOOKUP(E336,[1]Arbejdstider!$B$4:$AE$78,4,))</f>
        <v/>
      </c>
      <c r="I336" s="109" t="str">
        <f>IF(OR(E336=""),"",VLOOKUP(E336,[1]Arbejdstider!$B$4:$AE$78,5,))</f>
        <v/>
      </c>
      <c r="J336" s="110" t="str">
        <f>IF(OR(E336=""),"",VLOOKUP(E336,[1]Arbejdstider!$B$4:$AE$78,6,))</f>
        <v/>
      </c>
      <c r="K336" s="110" t="str">
        <f>IF(OR(E336=""),"",VLOOKUP(E336,[1]Arbejdstider!$B$4:$AE$78,7,))</f>
        <v/>
      </c>
      <c r="L336" s="111" t="str">
        <f>IF(OR(E336=""),"",VLOOKUP(E336,[1]Arbejdstider!$B$3:$AE$78,10,))</f>
        <v/>
      </c>
      <c r="M336" s="111" t="str">
        <f>IF(OR(E336=""),"",VLOOKUP(E336,[1]Arbejdstider!$B$4:$AE$78,11,))</f>
        <v/>
      </c>
      <c r="N336" s="109" t="str">
        <f>IF(OR(E336=""),"",VLOOKUP(E336,[1]Arbejdstider!$B$4:$AE$78,14,))</f>
        <v/>
      </c>
      <c r="O336" s="109" t="str">
        <f>IF(OR(E336=""),"",VLOOKUP(E336,[1]Arbejdstider!$B$4:$AE$78,15,))</f>
        <v/>
      </c>
      <c r="P336" s="109" t="str">
        <f>IF(OR(E336=""),"",VLOOKUP(E336,[1]Arbejdstider!$B$4:$AE$78,12,))</f>
        <v/>
      </c>
      <c r="Q336" s="109" t="str">
        <f>IF(OR(E336=""),"",VLOOKUP(E336,[1]Arbejdstider!$B$4:$AE$78,13,))</f>
        <v/>
      </c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 t="str">
        <f>IF(OR(E336=""),"",VLOOKUP(E336,[1]Arbejdstider!$B$4:$AE$78,16,))</f>
        <v/>
      </c>
      <c r="AC336" s="112" t="str">
        <f>IF(OR(E336=""),"",VLOOKUP(E336,[1]Arbejdstider!$B$4:$AE$78,17,))</f>
        <v/>
      </c>
      <c r="AD336" s="112" t="str">
        <f>IF(OR(E336=""),"",VLOOKUP(E336,[1]Arbejdstider!$B$4:$AE$78,18,))</f>
        <v/>
      </c>
      <c r="AE336" s="112" t="str">
        <f>IF(OR(E336=""),"",VLOOKUP(E336,[1]Arbejdstider!$B$4:$AE$78,19,))</f>
        <v/>
      </c>
      <c r="AF336" s="113" t="str">
        <f>IF(OR(E336=""),"",VLOOKUP(E336,[1]Arbejdstider!$B$4:$AE$78,20,))</f>
        <v/>
      </c>
      <c r="AG336" s="109" t="str">
        <f>IF(OR(E336=""),"",VLOOKUP(E336,[1]Arbejdstider!$B$4:$AE$78,21,))</f>
        <v/>
      </c>
      <c r="AH336" s="109" t="str">
        <f>IF(OR(E336=""),"",VLOOKUP(E336,[1]Arbejdstider!$B$4:$AE$78,22,))</f>
        <v/>
      </c>
      <c r="AI336" s="109" t="str">
        <f>IF(OR(E336=""),"",VLOOKUP(E336,[1]Arbejdstider!$B$4:$AE$78,23,))</f>
        <v/>
      </c>
      <c r="AJ336" s="114" t="str">
        <f>IF(OR(E336=""),"",VLOOKUP(E336,[1]Arbejdstider!$B$4:$AE$78,20,))</f>
        <v/>
      </c>
      <c r="AK336" s="110" t="str">
        <f>IF(OR(E336=""),"",VLOOKUP(E336,[1]Arbejdstider!$B$4:$AE$78,21,))</f>
        <v/>
      </c>
      <c r="AL336" s="115"/>
      <c r="AM336" s="115"/>
      <c r="AN336" s="115"/>
      <c r="AO336" s="115"/>
      <c r="AP336" s="115"/>
      <c r="AQ336" s="115"/>
      <c r="AR336" s="116"/>
      <c r="AS336" s="117"/>
      <c r="AT336" s="118" t="str">
        <f>IF(OR(E336=""),"",VLOOKUP(E336,[1]Arbejdstider!$B$4:$AE$78,24,))</f>
        <v/>
      </c>
      <c r="AU336" s="113" t="str">
        <f>IF(OR(E336=""),"",VLOOKUP(E336,[1]Arbejdstider!$B$4:$AE$78,22,))</f>
        <v/>
      </c>
      <c r="AV336" s="113" t="str">
        <f>IF(OR(E336=""),"",VLOOKUP(E336,[1]Arbejdstider!$B$4:$AE$78,23,))</f>
        <v/>
      </c>
      <c r="AW336" s="119">
        <f t="shared" si="84"/>
        <v>0</v>
      </c>
      <c r="AX336" s="120">
        <f>IF(OR($F336="",$G336=""),0,((IF($G336-MAX($F336,([1]Arbejdstider!$C$84/24))+($G336&lt;$F336)&lt;0,0,$G336-MAX($F336,([1]Arbejdstider!$C$84/24))+($G336&lt;$F336)))*24)-((IF(($G336-MAX($F336,([1]Arbejdstider!$D$84/24))+($G336&lt;$F336))&lt;0,0,($G336-MAX($F336,([1]Arbejdstider!$D$84/24))+($G336&lt;$F336)))))*24)</f>
        <v>0</v>
      </c>
      <c r="AY336" s="122">
        <f>IF(OR($F336="",$G336=""),0,((IF($G336-MAX($F336,([1]Arbejdstider!$C$85/24))+($G336&lt;$F336)&lt;0,0,$G336-MAX($F336,([1]Arbejdstider!$C$85/24))+($G336&lt;$F336)))*24)-((IF(($G336-MAX($F336,([1]Arbejdstider!$D$85/24))+($G336&lt;$F336))&lt;0,0,($G336-MAX($F336,([1]Arbejdstider!$D$85/24))+($G336&lt;$F336)))))*24)-IF(OR($AR336="",$AS336=""),0,((IF($AS336-MAX($AR336,([1]Arbejdstider!$C$85/24))+($AS336&lt;$AR336)&lt;0,0,$AS336-MAX($AR336,([1]Arbejdstider!$C$85/24))+($AS336&lt;$AR336)))*24)-((IF(($AS336-MAX($AR336,([1]Arbejdstider!$D$85/24))+($AS336&lt;$AR336))&lt;0,0,($AS336-MAX($AR336,([1]Arbejdstider!$D$85/24))+($AS336&lt;$AR336)))))*24)</f>
        <v>0</v>
      </c>
      <c r="AZ336" s="122" t="str">
        <f>IFERROR(CEILING(IF(E336="","",IF(OR($F336=0,$G336=0),0,($G336&lt;=$F336)*(1-([1]Arbejdstider!$C$86/24)+([1]Arbejdstider!$D$86/24))*24+(MIN(([1]Arbejdstider!$D$86/24),$G336)-MIN(([1]Arbejdstider!$D$86/24),$F336)+MAX(([1]Arbejdstider!$C$86/24),$G336)-MAX(([1]Arbejdstider!$C$86/24),$F336))*24)-IF(OR($AR336=0,$AS336=0),0,($AS336&lt;=$AR336)*(1-([1]Arbejdstider!$C$86/24)+([1]Arbejdstider!$D$86/24))*24+(MIN(([1]Arbejdstider!$D$86/24),$AS336)-MIN(([1]Arbejdstider!$D$86/24),$AR336)+MAX(([1]Arbejdstider!$C$86/24),$AS336)-MAX(([1]Arbejdstider!$C$86/24),$AR336))*24)+IF(OR($H336=0,$I336=0),0,($I336&lt;=$H336)*(1-([1]Arbejdstider!$C$86/24)+([1]Arbejdstider!$D$86/24))*24+(MIN(([1]Arbejdstider!$D$86/24),$I336)-MIN(([1]Arbejdstider!$D$86/24),$H336)+MAX(([1]Arbejdstider!$C$86/24),$G336)-MAX(([1]Arbejdstider!$C$86/24),$H336))*24)),0.5),"")</f>
        <v/>
      </c>
      <c r="BA336" s="122">
        <f t="shared" si="86"/>
        <v>0</v>
      </c>
      <c r="BB336" s="122">
        <f t="shared" si="87"/>
        <v>0</v>
      </c>
      <c r="BC336" s="122">
        <f t="shared" si="88"/>
        <v>0</v>
      </c>
      <c r="BD336" s="123"/>
      <c r="BE336" s="124"/>
      <c r="BF336" s="122">
        <f t="shared" si="85"/>
        <v>0</v>
      </c>
      <c r="BG336" s="122" t="str">
        <f t="shared" si="95"/>
        <v/>
      </c>
      <c r="BH336" s="122">
        <f t="shared" si="89"/>
        <v>0</v>
      </c>
      <c r="BI336" s="121">
        <f t="shared" si="90"/>
        <v>0</v>
      </c>
      <c r="BJ336" s="122">
        <f t="shared" si="91"/>
        <v>0</v>
      </c>
      <c r="BK336" s="122">
        <f t="shared" si="83"/>
        <v>0</v>
      </c>
      <c r="BL336" s="121">
        <f t="shared" si="96"/>
        <v>0</v>
      </c>
      <c r="BM336" s="121">
        <f t="shared" si="92"/>
        <v>0</v>
      </c>
      <c r="BN336" s="121"/>
      <c r="BO336" s="136"/>
      <c r="BP336" s="137">
        <f>IF(OR(F336=0,G336=0),0,IF(AND(WEEKDAY(C336,2)=5,G336&lt;F336,G336&gt;(6/24)),(G336-MAX(F336,(6/24))+(F336&gt;G336))*24-7,IF(WEEKDAY(C336,2)=6,(G336-MAX(F336,(6/24))+(F336&gt;G336))*24,IF(WEEKDAY(C336,2)=7,IF(F336&gt;G336,([1]Arbejdstider!H$87-F336)*24,IF(F336&lt;G336,(G336-F336)*24)),0))))</f>
        <v>0</v>
      </c>
      <c r="BQ336" s="126" t="str">
        <f>IF(OR(H336=0,I336=0),0,IF(AND(WEEKDAY(C336,2)=5,I336&lt;H336,I336&gt;(6/24)),(I336-MAX(H336,(6/24))+(H336&gt;I336))*24-7,IF(WEEKDAY(C336,2)=6,(I336-MAX(H336,(6/24))+(H336&gt;I336))*24,IF(WEEKDAY(C336,2)=7,IF(H336&gt;I336,([1]Arbejdstider!H$87-H336)*24,IF(H336&lt;I336,(I336-H336)*24)),""))))</f>
        <v/>
      </c>
      <c r="BR336" s="137"/>
      <c r="BS336" s="137"/>
      <c r="BT336" s="138"/>
      <c r="BU336" s="128">
        <f t="shared" si="93"/>
        <v>44</v>
      </c>
      <c r="BV336" s="129" t="str">
        <f t="shared" si="94"/>
        <v>Tirsdag</v>
      </c>
      <c r="CF336" s="140"/>
      <c r="CG336" s="140"/>
      <c r="CP336" s="141"/>
    </row>
    <row r="337" spans="2:94" s="139" customFormat="1" x14ac:dyDescent="0.2">
      <c r="B337" s="133"/>
      <c r="C337" s="134">
        <f t="shared" si="97"/>
        <v>43768</v>
      </c>
      <c r="D337" s="134" t="str">
        <f t="shared" si="98"/>
        <v>Onsdag</v>
      </c>
      <c r="E337" s="135"/>
      <c r="F337" s="109" t="str">
        <f>IF(OR(E337=""),"",VLOOKUP(E337,[1]Arbejdstider!$B$4:$AE$78,2,))</f>
        <v/>
      </c>
      <c r="G337" s="109" t="str">
        <f>IF(OR(E337=""),"",VLOOKUP(E337,[1]Arbejdstider!$B$4:$AE$78,3,))</f>
        <v/>
      </c>
      <c r="H337" s="109" t="str">
        <f>IF(OR(E337=""),"",VLOOKUP(E337,[1]Arbejdstider!$B$4:$AE$78,4,))</f>
        <v/>
      </c>
      <c r="I337" s="109" t="str">
        <f>IF(OR(E337=""),"",VLOOKUP(E337,[1]Arbejdstider!$B$4:$AE$78,5,))</f>
        <v/>
      </c>
      <c r="J337" s="110" t="str">
        <f>IF(OR(E337=""),"",VLOOKUP(E337,[1]Arbejdstider!$B$4:$AE$78,6,))</f>
        <v/>
      </c>
      <c r="K337" s="110" t="str">
        <f>IF(OR(E337=""),"",VLOOKUP(E337,[1]Arbejdstider!$B$4:$AE$78,7,))</f>
        <v/>
      </c>
      <c r="L337" s="111" t="str">
        <f>IF(OR(E337=""),"",VLOOKUP(E337,[1]Arbejdstider!$B$3:$AE$78,10,))</f>
        <v/>
      </c>
      <c r="M337" s="111" t="str">
        <f>IF(OR(E337=""),"",VLOOKUP(E337,[1]Arbejdstider!$B$4:$AE$78,11,))</f>
        <v/>
      </c>
      <c r="N337" s="109" t="str">
        <f>IF(OR(E337=""),"",VLOOKUP(E337,[1]Arbejdstider!$B$4:$AE$78,14,))</f>
        <v/>
      </c>
      <c r="O337" s="109" t="str">
        <f>IF(OR(E337=""),"",VLOOKUP(E337,[1]Arbejdstider!$B$4:$AE$78,15,))</f>
        <v/>
      </c>
      <c r="P337" s="109" t="str">
        <f>IF(OR(E337=""),"",VLOOKUP(E337,[1]Arbejdstider!$B$4:$AE$78,12,))</f>
        <v/>
      </c>
      <c r="Q337" s="109" t="str">
        <f>IF(OR(E337=""),"",VLOOKUP(E337,[1]Arbejdstider!$B$4:$AE$78,13,))</f>
        <v/>
      </c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 t="str">
        <f>IF(OR(E337=""),"",VLOOKUP(E337,[1]Arbejdstider!$B$4:$AE$78,16,))</f>
        <v/>
      </c>
      <c r="AC337" s="112" t="str">
        <f>IF(OR(E337=""),"",VLOOKUP(E337,[1]Arbejdstider!$B$4:$AE$78,17,))</f>
        <v/>
      </c>
      <c r="AD337" s="112" t="str">
        <f>IF(OR(E337=""),"",VLOOKUP(E337,[1]Arbejdstider!$B$4:$AE$78,18,))</f>
        <v/>
      </c>
      <c r="AE337" s="112" t="str">
        <f>IF(OR(E337=""),"",VLOOKUP(E337,[1]Arbejdstider!$B$4:$AE$78,19,))</f>
        <v/>
      </c>
      <c r="AF337" s="113" t="str">
        <f>IF(OR(E337=""),"",VLOOKUP(E337,[1]Arbejdstider!$B$4:$AE$78,20,))</f>
        <v/>
      </c>
      <c r="AG337" s="109" t="str">
        <f>IF(OR(E337=""),"",VLOOKUP(E337,[1]Arbejdstider!$B$4:$AE$78,21,))</f>
        <v/>
      </c>
      <c r="AH337" s="109" t="str">
        <f>IF(OR(E337=""),"",VLOOKUP(E337,[1]Arbejdstider!$B$4:$AE$78,22,))</f>
        <v/>
      </c>
      <c r="AI337" s="109" t="str">
        <f>IF(OR(E337=""),"",VLOOKUP(E337,[1]Arbejdstider!$B$4:$AE$78,23,))</f>
        <v/>
      </c>
      <c r="AJ337" s="114" t="str">
        <f>IF(OR(E337=""),"",VLOOKUP(E337,[1]Arbejdstider!$B$4:$AE$78,20,))</f>
        <v/>
      </c>
      <c r="AK337" s="110" t="str">
        <f>IF(OR(E337=""),"",VLOOKUP(E337,[1]Arbejdstider!$B$4:$AE$78,21,))</f>
        <v/>
      </c>
      <c r="AL337" s="115"/>
      <c r="AM337" s="115"/>
      <c r="AN337" s="115"/>
      <c r="AO337" s="115"/>
      <c r="AP337" s="115"/>
      <c r="AQ337" s="115"/>
      <c r="AR337" s="116"/>
      <c r="AS337" s="117"/>
      <c r="AT337" s="118" t="str">
        <f>IF(OR(E337=""),"",VLOOKUP(E337,[1]Arbejdstider!$B$4:$AE$78,24,))</f>
        <v/>
      </c>
      <c r="AU337" s="113" t="str">
        <f>IF(OR(E337=""),"",VLOOKUP(E337,[1]Arbejdstider!$B$4:$AE$78,22,))</f>
        <v/>
      </c>
      <c r="AV337" s="113" t="str">
        <f>IF(OR(E337=""),"",VLOOKUP(E337,[1]Arbejdstider!$B$4:$AE$78,23,))</f>
        <v/>
      </c>
      <c r="AW337" s="119">
        <f t="shared" si="84"/>
        <v>0</v>
      </c>
      <c r="AX337" s="120">
        <f>IF(OR($F337="",$G337=""),0,((IF($G337-MAX($F337,([1]Arbejdstider!$C$84/24))+($G337&lt;$F337)&lt;0,0,$G337-MAX($F337,([1]Arbejdstider!$C$84/24))+($G337&lt;$F337)))*24)-((IF(($G337-MAX($F337,([1]Arbejdstider!$D$84/24))+($G337&lt;$F337))&lt;0,0,($G337-MAX($F337,([1]Arbejdstider!$D$84/24))+($G337&lt;$F337)))))*24)</f>
        <v>0</v>
      </c>
      <c r="AY337" s="122">
        <f>IF(OR($F337="",$G337=""),0,((IF($G337-MAX($F337,([1]Arbejdstider!$C$85/24))+($G337&lt;$F337)&lt;0,0,$G337-MAX($F337,([1]Arbejdstider!$C$85/24))+($G337&lt;$F337)))*24)-((IF(($G337-MAX($F337,([1]Arbejdstider!$D$85/24))+($G337&lt;$F337))&lt;0,0,($G337-MAX($F337,([1]Arbejdstider!$D$85/24))+($G337&lt;$F337)))))*24)-IF(OR($AR337="",$AS337=""),0,((IF($AS337-MAX($AR337,([1]Arbejdstider!$C$85/24))+($AS337&lt;$AR337)&lt;0,0,$AS337-MAX($AR337,([1]Arbejdstider!$C$85/24))+($AS337&lt;$AR337)))*24)-((IF(($AS337-MAX($AR337,([1]Arbejdstider!$D$85/24))+($AS337&lt;$AR337))&lt;0,0,($AS337-MAX($AR337,([1]Arbejdstider!$D$85/24))+($AS337&lt;$AR337)))))*24)</f>
        <v>0</v>
      </c>
      <c r="AZ337" s="122" t="str">
        <f>IFERROR(CEILING(IF(E337="","",IF(OR($F337=0,$G337=0),0,($G337&lt;=$F337)*(1-([1]Arbejdstider!$C$86/24)+([1]Arbejdstider!$D$86/24))*24+(MIN(([1]Arbejdstider!$D$86/24),$G337)-MIN(([1]Arbejdstider!$D$86/24),$F337)+MAX(([1]Arbejdstider!$C$86/24),$G337)-MAX(([1]Arbejdstider!$C$86/24),$F337))*24)-IF(OR($AR337=0,$AS337=0),0,($AS337&lt;=$AR337)*(1-([1]Arbejdstider!$C$86/24)+([1]Arbejdstider!$D$86/24))*24+(MIN(([1]Arbejdstider!$D$86/24),$AS337)-MIN(([1]Arbejdstider!$D$86/24),$AR337)+MAX(([1]Arbejdstider!$C$86/24),$AS337)-MAX(([1]Arbejdstider!$C$86/24),$AR337))*24)+IF(OR($H337=0,$I337=0),0,($I337&lt;=$H337)*(1-([1]Arbejdstider!$C$86/24)+([1]Arbejdstider!$D$86/24))*24+(MIN(([1]Arbejdstider!$D$86/24),$I337)-MIN(([1]Arbejdstider!$D$86/24),$H337)+MAX(([1]Arbejdstider!$C$86/24),$G337)-MAX(([1]Arbejdstider!$C$86/24),$H337))*24)),0.5),"")</f>
        <v/>
      </c>
      <c r="BA337" s="122">
        <f t="shared" si="86"/>
        <v>0</v>
      </c>
      <c r="BB337" s="122">
        <f t="shared" si="87"/>
        <v>0</v>
      </c>
      <c r="BC337" s="122">
        <f t="shared" si="88"/>
        <v>0</v>
      </c>
      <c r="BD337" s="123"/>
      <c r="BE337" s="124"/>
      <c r="BF337" s="122">
        <f t="shared" si="85"/>
        <v>0</v>
      </c>
      <c r="BG337" s="122" t="str">
        <f t="shared" si="95"/>
        <v/>
      </c>
      <c r="BH337" s="122">
        <f t="shared" si="89"/>
        <v>0</v>
      </c>
      <c r="BI337" s="121">
        <f t="shared" si="90"/>
        <v>0</v>
      </c>
      <c r="BJ337" s="122">
        <f t="shared" si="91"/>
        <v>0</v>
      </c>
      <c r="BK337" s="122">
        <f t="shared" si="83"/>
        <v>0</v>
      </c>
      <c r="BL337" s="121">
        <f t="shared" si="96"/>
        <v>0</v>
      </c>
      <c r="BM337" s="121">
        <f t="shared" si="92"/>
        <v>0</v>
      </c>
      <c r="BN337" s="121"/>
      <c r="BO337" s="136"/>
      <c r="BP337" s="137">
        <f>IF(OR(F337=0,G337=0),0,IF(AND(WEEKDAY(C337,2)=5,G337&lt;F337,G337&gt;(6/24)),(G337-MAX(F337,(6/24))+(F337&gt;G337))*24-7,IF(WEEKDAY(C337,2)=6,(G337-MAX(F337,(6/24))+(F337&gt;G337))*24,IF(WEEKDAY(C337,2)=7,IF(F337&gt;G337,([1]Arbejdstider!H$87-F337)*24,IF(F337&lt;G337,(G337-F337)*24)),0))))</f>
        <v>0</v>
      </c>
      <c r="BQ337" s="126" t="str">
        <f>IF(OR(H337=0,I337=0),0,IF(AND(WEEKDAY(C337,2)=5,I337&lt;H337,I337&gt;(6/24)),(I337-MAX(H337,(6/24))+(H337&gt;I337))*24-7,IF(WEEKDAY(C337,2)=6,(I337-MAX(H337,(6/24))+(H337&gt;I337))*24,IF(WEEKDAY(C337,2)=7,IF(H337&gt;I337,([1]Arbejdstider!H$87-H337)*24,IF(H337&lt;I337,(I337-H337)*24)),""))))</f>
        <v/>
      </c>
      <c r="BR337" s="137"/>
      <c r="BS337" s="137"/>
      <c r="BT337" s="138"/>
      <c r="BU337" s="128">
        <f t="shared" si="93"/>
        <v>0</v>
      </c>
      <c r="BV337" s="129" t="str">
        <f t="shared" si="94"/>
        <v>Onsdag</v>
      </c>
      <c r="CF337" s="140"/>
      <c r="CG337" s="140"/>
      <c r="CP337" s="141"/>
    </row>
    <row r="338" spans="2:94" s="139" customFormat="1" x14ac:dyDescent="0.2">
      <c r="B338" s="133"/>
      <c r="C338" s="134">
        <f t="shared" si="97"/>
        <v>43769</v>
      </c>
      <c r="D338" s="134" t="str">
        <f t="shared" si="98"/>
        <v>Torsdag</v>
      </c>
      <c r="E338" s="135"/>
      <c r="F338" s="109" t="str">
        <f>IF(OR(E338=""),"",VLOOKUP(E338,[1]Arbejdstider!$B$4:$AE$78,2,))</f>
        <v/>
      </c>
      <c r="G338" s="109" t="str">
        <f>IF(OR(E338=""),"",VLOOKUP(E338,[1]Arbejdstider!$B$4:$AE$78,3,))</f>
        <v/>
      </c>
      <c r="H338" s="109" t="str">
        <f>IF(OR(E338=""),"",VLOOKUP(E338,[1]Arbejdstider!$B$4:$AE$78,4,))</f>
        <v/>
      </c>
      <c r="I338" s="109" t="str">
        <f>IF(OR(E338=""),"",VLOOKUP(E338,[1]Arbejdstider!$B$4:$AE$78,5,))</f>
        <v/>
      </c>
      <c r="J338" s="110" t="str">
        <f>IF(OR(E338=""),"",VLOOKUP(E338,[1]Arbejdstider!$B$4:$AE$78,6,))</f>
        <v/>
      </c>
      <c r="K338" s="110" t="str">
        <f>IF(OR(E338=""),"",VLOOKUP(E338,[1]Arbejdstider!$B$4:$AE$78,7,))</f>
        <v/>
      </c>
      <c r="L338" s="111" t="str">
        <f>IF(OR(E338=""),"",VLOOKUP(E338,[1]Arbejdstider!$B$3:$AE$78,10,))</f>
        <v/>
      </c>
      <c r="M338" s="111" t="str">
        <f>IF(OR(E338=""),"",VLOOKUP(E338,[1]Arbejdstider!$B$4:$AE$78,11,))</f>
        <v/>
      </c>
      <c r="N338" s="109" t="str">
        <f>IF(OR(E338=""),"",VLOOKUP(E338,[1]Arbejdstider!$B$4:$AE$78,14,))</f>
        <v/>
      </c>
      <c r="O338" s="109" t="str">
        <f>IF(OR(E338=""),"",VLOOKUP(E338,[1]Arbejdstider!$B$4:$AE$78,15,))</f>
        <v/>
      </c>
      <c r="P338" s="109" t="str">
        <f>IF(OR(E338=""),"",VLOOKUP(E338,[1]Arbejdstider!$B$4:$AE$78,12,))</f>
        <v/>
      </c>
      <c r="Q338" s="109" t="str">
        <f>IF(OR(E338=""),"",VLOOKUP(E338,[1]Arbejdstider!$B$4:$AE$78,13,))</f>
        <v/>
      </c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 t="str">
        <f>IF(OR(E338=""),"",VLOOKUP(E338,[1]Arbejdstider!$B$4:$AE$78,16,))</f>
        <v/>
      </c>
      <c r="AC338" s="112" t="str">
        <f>IF(OR(E338=""),"",VLOOKUP(E338,[1]Arbejdstider!$B$4:$AE$78,17,))</f>
        <v/>
      </c>
      <c r="AD338" s="112" t="str">
        <f>IF(OR(E338=""),"",VLOOKUP(E338,[1]Arbejdstider!$B$4:$AE$78,18,))</f>
        <v/>
      </c>
      <c r="AE338" s="112" t="str">
        <f>IF(OR(E338=""),"",VLOOKUP(E338,[1]Arbejdstider!$B$4:$AE$78,19,))</f>
        <v/>
      </c>
      <c r="AF338" s="113" t="str">
        <f>IF(OR(E338=""),"",VLOOKUP(E338,[1]Arbejdstider!$B$4:$AE$78,20,))</f>
        <v/>
      </c>
      <c r="AG338" s="109" t="str">
        <f>IF(OR(E338=""),"",VLOOKUP(E338,[1]Arbejdstider!$B$4:$AE$78,21,))</f>
        <v/>
      </c>
      <c r="AH338" s="109" t="str">
        <f>IF(OR(E338=""),"",VLOOKUP(E338,[1]Arbejdstider!$B$4:$AE$78,22,))</f>
        <v/>
      </c>
      <c r="AI338" s="109" t="str">
        <f>IF(OR(E338=""),"",VLOOKUP(E338,[1]Arbejdstider!$B$4:$AE$78,23,))</f>
        <v/>
      </c>
      <c r="AJ338" s="114" t="str">
        <f>IF(OR(E338=""),"",VLOOKUP(E338,[1]Arbejdstider!$B$4:$AE$78,20,))</f>
        <v/>
      </c>
      <c r="AK338" s="110" t="str">
        <f>IF(OR(E338=""),"",VLOOKUP(E338,[1]Arbejdstider!$B$4:$AE$78,21,))</f>
        <v/>
      </c>
      <c r="AL338" s="115"/>
      <c r="AM338" s="115"/>
      <c r="AN338" s="115"/>
      <c r="AO338" s="115"/>
      <c r="AP338" s="115"/>
      <c r="AQ338" s="115"/>
      <c r="AR338" s="116"/>
      <c r="AS338" s="117"/>
      <c r="AT338" s="118" t="str">
        <f>IF(OR(E338=""),"",VLOOKUP(E338,[1]Arbejdstider!$B$4:$AE$78,24,))</f>
        <v/>
      </c>
      <c r="AU338" s="113" t="str">
        <f>IF(OR(E338=""),"",VLOOKUP(E338,[1]Arbejdstider!$B$4:$AE$78,22,))</f>
        <v/>
      </c>
      <c r="AV338" s="113" t="str">
        <f>IF(OR(E338=""),"",VLOOKUP(E338,[1]Arbejdstider!$B$4:$AE$78,23,))</f>
        <v/>
      </c>
      <c r="AW338" s="119">
        <f t="shared" si="84"/>
        <v>0</v>
      </c>
      <c r="AX338" s="120">
        <f>IF(OR($F338="",$G338=""),0,((IF($G338-MAX($F338,([1]Arbejdstider!$C$84/24))+($G338&lt;$F338)&lt;0,0,$G338-MAX($F338,([1]Arbejdstider!$C$84/24))+($G338&lt;$F338)))*24)-((IF(($G338-MAX($F338,([1]Arbejdstider!$D$84/24))+($G338&lt;$F338))&lt;0,0,($G338-MAX($F338,([1]Arbejdstider!$D$84/24))+($G338&lt;$F338)))))*24)</f>
        <v>0</v>
      </c>
      <c r="AY338" s="122">
        <f>IF(OR($F338="",$G338=""),0,((IF($G338-MAX($F338,([1]Arbejdstider!$C$85/24))+($G338&lt;$F338)&lt;0,0,$G338-MAX($F338,([1]Arbejdstider!$C$85/24))+($G338&lt;$F338)))*24)-((IF(($G338-MAX($F338,([1]Arbejdstider!$D$85/24))+($G338&lt;$F338))&lt;0,0,($G338-MAX($F338,([1]Arbejdstider!$D$85/24))+($G338&lt;$F338)))))*24)-IF(OR($AR338="",$AS338=""),0,((IF($AS338-MAX($AR338,([1]Arbejdstider!$C$85/24))+($AS338&lt;$AR338)&lt;0,0,$AS338-MAX($AR338,([1]Arbejdstider!$C$85/24))+($AS338&lt;$AR338)))*24)-((IF(($AS338-MAX($AR338,([1]Arbejdstider!$D$85/24))+($AS338&lt;$AR338))&lt;0,0,($AS338-MAX($AR338,([1]Arbejdstider!$D$85/24))+($AS338&lt;$AR338)))))*24)</f>
        <v>0</v>
      </c>
      <c r="AZ338" s="122" t="str">
        <f>IFERROR(CEILING(IF(E338="","",IF(OR($F338=0,$G338=0),0,($G338&lt;=$F338)*(1-([1]Arbejdstider!$C$86/24)+([1]Arbejdstider!$D$86/24))*24+(MIN(([1]Arbejdstider!$D$86/24),$G338)-MIN(([1]Arbejdstider!$D$86/24),$F338)+MAX(([1]Arbejdstider!$C$86/24),$G338)-MAX(([1]Arbejdstider!$C$86/24),$F338))*24)-IF(OR($AR338=0,$AS338=0),0,($AS338&lt;=$AR338)*(1-([1]Arbejdstider!$C$86/24)+([1]Arbejdstider!$D$86/24))*24+(MIN(([1]Arbejdstider!$D$86/24),$AS338)-MIN(([1]Arbejdstider!$D$86/24),$AR338)+MAX(([1]Arbejdstider!$C$86/24),$AS338)-MAX(([1]Arbejdstider!$C$86/24),$AR338))*24)+IF(OR($H338=0,$I338=0),0,($I338&lt;=$H338)*(1-([1]Arbejdstider!$C$86/24)+([1]Arbejdstider!$D$86/24))*24+(MIN(([1]Arbejdstider!$D$86/24),$I338)-MIN(([1]Arbejdstider!$D$86/24),$H338)+MAX(([1]Arbejdstider!$C$86/24),$G338)-MAX(([1]Arbejdstider!$C$86/24),$H338))*24)),0.5),"")</f>
        <v/>
      </c>
      <c r="BA338" s="122">
        <f t="shared" si="86"/>
        <v>0</v>
      </c>
      <c r="BB338" s="122">
        <f t="shared" si="87"/>
        <v>0</v>
      </c>
      <c r="BC338" s="122">
        <f t="shared" si="88"/>
        <v>0</v>
      </c>
      <c r="BD338" s="123"/>
      <c r="BE338" s="124"/>
      <c r="BF338" s="122">
        <f t="shared" si="85"/>
        <v>0</v>
      </c>
      <c r="BG338" s="122" t="str">
        <f t="shared" si="95"/>
        <v/>
      </c>
      <c r="BH338" s="122">
        <f t="shared" si="89"/>
        <v>0</v>
      </c>
      <c r="BI338" s="121">
        <f t="shared" si="90"/>
        <v>0</v>
      </c>
      <c r="BJ338" s="122">
        <f t="shared" si="91"/>
        <v>0</v>
      </c>
      <c r="BK338" s="122">
        <f t="shared" si="83"/>
        <v>0</v>
      </c>
      <c r="BL338" s="121">
        <f t="shared" si="96"/>
        <v>0</v>
      </c>
      <c r="BM338" s="121">
        <f t="shared" si="92"/>
        <v>0</v>
      </c>
      <c r="BN338" s="121"/>
      <c r="BO338" s="136"/>
      <c r="BP338" s="137">
        <f>IF(OR(F338=0,G338=0),0,IF(AND(WEEKDAY(C338,2)=5,G338&lt;F338,G338&gt;(6/24)),(G338-MAX(F338,(6/24))+(F338&gt;G338))*24-7,IF(WEEKDAY(C338,2)=6,(G338-MAX(F338,(6/24))+(F338&gt;G338))*24,IF(WEEKDAY(C338,2)=7,IF(F338&gt;G338,([1]Arbejdstider!H$87-F338)*24,IF(F338&lt;G338,(G338-F338)*24)),0))))</f>
        <v>0</v>
      </c>
      <c r="BQ338" s="126" t="str">
        <f>IF(OR(H338=0,I338=0),0,IF(AND(WEEKDAY(C338,2)=5,I338&lt;H338,I338&gt;(6/24)),(I338-MAX(H338,(6/24))+(H338&gt;I338))*24-7,IF(WEEKDAY(C338,2)=6,(I338-MAX(H338,(6/24))+(H338&gt;I338))*24,IF(WEEKDAY(C338,2)=7,IF(H338&gt;I338,([1]Arbejdstider!H$87-H338)*24,IF(H338&lt;I338,(I338-H338)*24)),""))))</f>
        <v/>
      </c>
      <c r="BR338" s="137"/>
      <c r="BS338" s="137"/>
      <c r="BT338" s="138"/>
      <c r="BU338" s="128">
        <f t="shared" si="93"/>
        <v>0</v>
      </c>
      <c r="BV338" s="129" t="str">
        <f t="shared" si="94"/>
        <v>Torsdag</v>
      </c>
      <c r="CF338" s="140"/>
      <c r="CG338" s="140"/>
      <c r="CP338" s="141"/>
    </row>
    <row r="339" spans="2:94" s="139" customFormat="1" x14ac:dyDescent="0.2">
      <c r="B339" s="133"/>
      <c r="C339" s="134">
        <f t="shared" si="97"/>
        <v>43770</v>
      </c>
      <c r="D339" s="134" t="str">
        <f t="shared" si="98"/>
        <v>Fredag</v>
      </c>
      <c r="E339" s="135"/>
      <c r="F339" s="109" t="str">
        <f>IF(OR(E339=""),"",VLOOKUP(E339,[1]Arbejdstider!$B$4:$AE$78,2,))</f>
        <v/>
      </c>
      <c r="G339" s="109" t="str">
        <f>IF(OR(E339=""),"",VLOOKUP(E339,[1]Arbejdstider!$B$4:$AE$78,3,))</f>
        <v/>
      </c>
      <c r="H339" s="109" t="str">
        <f>IF(OR(E339=""),"",VLOOKUP(E339,[1]Arbejdstider!$B$4:$AE$78,4,))</f>
        <v/>
      </c>
      <c r="I339" s="109" t="str">
        <f>IF(OR(E339=""),"",VLOOKUP(E339,[1]Arbejdstider!$B$4:$AE$78,5,))</f>
        <v/>
      </c>
      <c r="J339" s="110" t="str">
        <f>IF(OR(E339=""),"",VLOOKUP(E339,[1]Arbejdstider!$B$4:$AE$78,6,))</f>
        <v/>
      </c>
      <c r="K339" s="110" t="str">
        <f>IF(OR(E339=""),"",VLOOKUP(E339,[1]Arbejdstider!$B$4:$AE$78,7,))</f>
        <v/>
      </c>
      <c r="L339" s="111" t="str">
        <f>IF(OR(E339=""),"",VLOOKUP(E339,[1]Arbejdstider!$B$3:$AE$78,10,))</f>
        <v/>
      </c>
      <c r="M339" s="111" t="str">
        <f>IF(OR(E339=""),"",VLOOKUP(E339,[1]Arbejdstider!$B$4:$AE$78,11,))</f>
        <v/>
      </c>
      <c r="N339" s="109" t="str">
        <f>IF(OR(E339=""),"",VLOOKUP(E339,[1]Arbejdstider!$B$4:$AE$78,14,))</f>
        <v/>
      </c>
      <c r="O339" s="109" t="str">
        <f>IF(OR(E339=""),"",VLOOKUP(E339,[1]Arbejdstider!$B$4:$AE$78,15,))</f>
        <v/>
      </c>
      <c r="P339" s="109" t="str">
        <f>IF(OR(E339=""),"",VLOOKUP(E339,[1]Arbejdstider!$B$4:$AE$78,12,))</f>
        <v/>
      </c>
      <c r="Q339" s="109" t="str">
        <f>IF(OR(E339=""),"",VLOOKUP(E339,[1]Arbejdstider!$B$4:$AE$78,13,))</f>
        <v/>
      </c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 t="str">
        <f>IF(OR(E339=""),"",VLOOKUP(E339,[1]Arbejdstider!$B$4:$AE$78,16,))</f>
        <v/>
      </c>
      <c r="AC339" s="112" t="str">
        <f>IF(OR(E339=""),"",VLOOKUP(E339,[1]Arbejdstider!$B$4:$AE$78,17,))</f>
        <v/>
      </c>
      <c r="AD339" s="112" t="str">
        <f>IF(OR(E339=""),"",VLOOKUP(E339,[1]Arbejdstider!$B$4:$AE$78,18,))</f>
        <v/>
      </c>
      <c r="AE339" s="112" t="str">
        <f>IF(OR(E339=""),"",VLOOKUP(E339,[1]Arbejdstider!$B$4:$AE$78,19,))</f>
        <v/>
      </c>
      <c r="AF339" s="113" t="str">
        <f>IF(OR(E339=""),"",VLOOKUP(E339,[1]Arbejdstider!$B$4:$AE$78,20,))</f>
        <v/>
      </c>
      <c r="AG339" s="109" t="str">
        <f>IF(OR(E339=""),"",VLOOKUP(E339,[1]Arbejdstider!$B$4:$AE$78,21,))</f>
        <v/>
      </c>
      <c r="AH339" s="109" t="str">
        <f>IF(OR(E339=""),"",VLOOKUP(E339,[1]Arbejdstider!$B$4:$AE$78,22,))</f>
        <v/>
      </c>
      <c r="AI339" s="109" t="str">
        <f>IF(OR(E339=""),"",VLOOKUP(E339,[1]Arbejdstider!$B$4:$AE$78,23,))</f>
        <v/>
      </c>
      <c r="AJ339" s="114" t="str">
        <f>IF(OR(E339=""),"",VLOOKUP(E339,[1]Arbejdstider!$B$4:$AE$78,20,))</f>
        <v/>
      </c>
      <c r="AK339" s="110" t="str">
        <f>IF(OR(E339=""),"",VLOOKUP(E339,[1]Arbejdstider!$B$4:$AE$78,21,))</f>
        <v/>
      </c>
      <c r="AL339" s="115"/>
      <c r="AM339" s="115"/>
      <c r="AN339" s="115"/>
      <c r="AO339" s="115"/>
      <c r="AP339" s="115"/>
      <c r="AQ339" s="115"/>
      <c r="AR339" s="116"/>
      <c r="AS339" s="117"/>
      <c r="AT339" s="118" t="str">
        <f>IF(OR(E339=""),"",VLOOKUP(E339,[1]Arbejdstider!$B$4:$AE$78,24,))</f>
        <v/>
      </c>
      <c r="AU339" s="113" t="str">
        <f>IF(OR(E339=""),"",VLOOKUP(E339,[1]Arbejdstider!$B$4:$AE$78,22,))</f>
        <v/>
      </c>
      <c r="AV339" s="113" t="str">
        <f>IF(OR(E339=""),"",VLOOKUP(E339,[1]Arbejdstider!$B$4:$AE$78,23,))</f>
        <v/>
      </c>
      <c r="AW339" s="119">
        <f t="shared" si="84"/>
        <v>0</v>
      </c>
      <c r="AX339" s="120">
        <f>IF(OR($F339="",$G339=""),0,((IF($G339-MAX($F339,([1]Arbejdstider!$C$84/24))+($G339&lt;$F339)&lt;0,0,$G339-MAX($F339,([1]Arbejdstider!$C$84/24))+($G339&lt;$F339)))*24)-((IF(($G339-MAX($F339,([1]Arbejdstider!$D$84/24))+($G339&lt;$F339))&lt;0,0,($G339-MAX($F339,([1]Arbejdstider!$D$84/24))+($G339&lt;$F339)))))*24)</f>
        <v>0</v>
      </c>
      <c r="AY339" s="122">
        <f>IF(OR($F339="",$G339=""),0,((IF($G339-MAX($F339,([1]Arbejdstider!$C$85/24))+($G339&lt;$F339)&lt;0,0,$G339-MAX($F339,([1]Arbejdstider!$C$85/24))+($G339&lt;$F339)))*24)-((IF(($G339-MAX($F339,([1]Arbejdstider!$D$85/24))+($G339&lt;$F339))&lt;0,0,($G339-MAX($F339,([1]Arbejdstider!$D$85/24))+($G339&lt;$F339)))))*24)-IF(OR($AR339="",$AS339=""),0,((IF($AS339-MAX($AR339,([1]Arbejdstider!$C$85/24))+($AS339&lt;$AR339)&lt;0,0,$AS339-MAX($AR339,([1]Arbejdstider!$C$85/24))+($AS339&lt;$AR339)))*24)-((IF(($AS339-MAX($AR339,([1]Arbejdstider!$D$85/24))+($AS339&lt;$AR339))&lt;0,0,($AS339-MAX($AR339,([1]Arbejdstider!$D$85/24))+($AS339&lt;$AR339)))))*24)</f>
        <v>0</v>
      </c>
      <c r="AZ339" s="122" t="str">
        <f>IFERROR(CEILING(IF(E339="","",IF(OR($F339=0,$G339=0),0,($G339&lt;=$F339)*(1-([1]Arbejdstider!$C$86/24)+([1]Arbejdstider!$D$86/24))*24+(MIN(([1]Arbejdstider!$D$86/24),$G339)-MIN(([1]Arbejdstider!$D$86/24),$F339)+MAX(([1]Arbejdstider!$C$86/24),$G339)-MAX(([1]Arbejdstider!$C$86/24),$F339))*24)-IF(OR($AR339=0,$AS339=0),0,($AS339&lt;=$AR339)*(1-([1]Arbejdstider!$C$86/24)+([1]Arbejdstider!$D$86/24))*24+(MIN(([1]Arbejdstider!$D$86/24),$AS339)-MIN(([1]Arbejdstider!$D$86/24),$AR339)+MAX(([1]Arbejdstider!$C$86/24),$AS339)-MAX(([1]Arbejdstider!$C$86/24),$AR339))*24)+IF(OR($H339=0,$I339=0),0,($I339&lt;=$H339)*(1-([1]Arbejdstider!$C$86/24)+([1]Arbejdstider!$D$86/24))*24+(MIN(([1]Arbejdstider!$D$86/24),$I339)-MIN(([1]Arbejdstider!$D$86/24),$H339)+MAX(([1]Arbejdstider!$C$86/24),$G339)-MAX(([1]Arbejdstider!$C$86/24),$H339))*24)),0.5),"")</f>
        <v/>
      </c>
      <c r="BA339" s="122">
        <f t="shared" si="86"/>
        <v>0</v>
      </c>
      <c r="BB339" s="122">
        <f t="shared" si="87"/>
        <v>0</v>
      </c>
      <c r="BC339" s="122">
        <f t="shared" si="88"/>
        <v>0</v>
      </c>
      <c r="BD339" s="123"/>
      <c r="BE339" s="124"/>
      <c r="BF339" s="122">
        <f t="shared" si="85"/>
        <v>0</v>
      </c>
      <c r="BG339" s="122" t="str">
        <f t="shared" si="95"/>
        <v/>
      </c>
      <c r="BH339" s="122">
        <f t="shared" si="89"/>
        <v>0</v>
      </c>
      <c r="BI339" s="121">
        <f t="shared" si="90"/>
        <v>0</v>
      </c>
      <c r="BJ339" s="122">
        <f t="shared" si="91"/>
        <v>0</v>
      </c>
      <c r="BK339" s="122">
        <f t="shared" si="83"/>
        <v>0</v>
      </c>
      <c r="BL339" s="121">
        <f t="shared" si="96"/>
        <v>0</v>
      </c>
      <c r="BM339" s="121">
        <f t="shared" si="92"/>
        <v>0</v>
      </c>
      <c r="BN339" s="121"/>
      <c r="BO339" s="136"/>
      <c r="BP339" s="137">
        <f>IF(OR(F339=0,G339=0),0,IF(AND(WEEKDAY(C339,2)=5,G339&lt;F339,G339&gt;(6/24)),(G339-MAX(F339,(6/24))+(F339&gt;G339))*24-7,IF(WEEKDAY(C339,2)=6,(G339-MAX(F339,(6/24))+(F339&gt;G339))*24,IF(WEEKDAY(C339,2)=7,IF(F339&gt;G339,([1]Arbejdstider!H$87-F339)*24,IF(F339&lt;G339,(G339-F339)*24)),0))))</f>
        <v>0</v>
      </c>
      <c r="BQ339" s="126" t="str">
        <f>IF(OR(H339=0,I339=0),0,IF(AND(WEEKDAY(C339,2)=5,I339&lt;H339,I339&gt;(6/24)),(I339-MAX(H339,(6/24))+(H339&gt;I339))*24-7,IF(WEEKDAY(C339,2)=6,(I339-MAX(H339,(6/24))+(H339&gt;I339))*24,IF(WEEKDAY(C339,2)=7,IF(H339&gt;I339,([1]Arbejdstider!H$87-H339)*24,IF(H339&lt;I339,(I339-H339)*24)),""))))</f>
        <v/>
      </c>
      <c r="BR339" s="137"/>
      <c r="BS339" s="137"/>
      <c r="BT339" s="138"/>
      <c r="BU339" s="128">
        <f t="shared" si="93"/>
        <v>0</v>
      </c>
      <c r="BV339" s="129" t="str">
        <f t="shared" si="94"/>
        <v>Fredag</v>
      </c>
      <c r="CF339" s="140"/>
      <c r="CG339" s="140"/>
      <c r="CP339" s="141"/>
    </row>
    <row r="340" spans="2:94" s="139" customFormat="1" x14ac:dyDescent="0.2">
      <c r="B340" s="133"/>
      <c r="C340" s="134">
        <f t="shared" si="97"/>
        <v>43771</v>
      </c>
      <c r="D340" s="134" t="str">
        <f t="shared" si="98"/>
        <v>Lørdag</v>
      </c>
      <c r="E340" s="135"/>
      <c r="F340" s="109" t="str">
        <f>IF(OR(E340=""),"",VLOOKUP(E340,[1]Arbejdstider!$B$4:$AE$78,2,))</f>
        <v/>
      </c>
      <c r="G340" s="109" t="str">
        <f>IF(OR(E340=""),"",VLOOKUP(E340,[1]Arbejdstider!$B$4:$AE$78,3,))</f>
        <v/>
      </c>
      <c r="H340" s="109" t="str">
        <f>IF(OR(E340=""),"",VLOOKUP(E340,[1]Arbejdstider!$B$4:$AE$78,4,))</f>
        <v/>
      </c>
      <c r="I340" s="109" t="str">
        <f>IF(OR(E340=""),"",VLOOKUP(E340,[1]Arbejdstider!$B$4:$AE$78,5,))</f>
        <v/>
      </c>
      <c r="J340" s="110" t="str">
        <f>IF(OR(E340=""),"",VLOOKUP(E340,[1]Arbejdstider!$B$4:$AE$78,6,))</f>
        <v/>
      </c>
      <c r="K340" s="110" t="str">
        <f>IF(OR(E340=""),"",VLOOKUP(E340,[1]Arbejdstider!$B$4:$AE$78,7,))</f>
        <v/>
      </c>
      <c r="L340" s="111" t="str">
        <f>IF(OR(E340=""),"",VLOOKUP(E340,[1]Arbejdstider!$B$3:$AE$78,10,))</f>
        <v/>
      </c>
      <c r="M340" s="111" t="str">
        <f>IF(OR(E340=""),"",VLOOKUP(E340,[1]Arbejdstider!$B$4:$AE$78,11,))</f>
        <v/>
      </c>
      <c r="N340" s="109" t="str">
        <f>IF(OR(E340=""),"",VLOOKUP(E340,[1]Arbejdstider!$B$4:$AE$78,14,))</f>
        <v/>
      </c>
      <c r="O340" s="109" t="str">
        <f>IF(OR(E340=""),"",VLOOKUP(E340,[1]Arbejdstider!$B$4:$AE$78,15,))</f>
        <v/>
      </c>
      <c r="P340" s="109" t="str">
        <f>IF(OR(E340=""),"",VLOOKUP(E340,[1]Arbejdstider!$B$4:$AE$78,12,))</f>
        <v/>
      </c>
      <c r="Q340" s="109" t="str">
        <f>IF(OR(E340=""),"",VLOOKUP(E340,[1]Arbejdstider!$B$4:$AE$78,13,))</f>
        <v/>
      </c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 t="str">
        <f>IF(OR(E340=""),"",VLOOKUP(E340,[1]Arbejdstider!$B$4:$AE$78,16,))</f>
        <v/>
      </c>
      <c r="AC340" s="112" t="str">
        <f>IF(OR(E340=""),"",VLOOKUP(E340,[1]Arbejdstider!$B$4:$AE$78,17,))</f>
        <v/>
      </c>
      <c r="AD340" s="112" t="str">
        <f>IF(OR(E340=""),"",VLOOKUP(E340,[1]Arbejdstider!$B$4:$AE$78,18,))</f>
        <v/>
      </c>
      <c r="AE340" s="112" t="str">
        <f>IF(OR(E340=""),"",VLOOKUP(E340,[1]Arbejdstider!$B$4:$AE$78,19,))</f>
        <v/>
      </c>
      <c r="AF340" s="113" t="str">
        <f>IF(OR(E340=""),"",VLOOKUP(E340,[1]Arbejdstider!$B$4:$AE$78,20,))</f>
        <v/>
      </c>
      <c r="AG340" s="109" t="str">
        <f>IF(OR(E340=""),"",VLOOKUP(E340,[1]Arbejdstider!$B$4:$AE$78,21,))</f>
        <v/>
      </c>
      <c r="AH340" s="109" t="str">
        <f>IF(OR(E340=""),"",VLOOKUP(E340,[1]Arbejdstider!$B$4:$AE$78,22,))</f>
        <v/>
      </c>
      <c r="AI340" s="109" t="str">
        <f>IF(OR(E340=""),"",VLOOKUP(E340,[1]Arbejdstider!$B$4:$AE$78,23,))</f>
        <v/>
      </c>
      <c r="AJ340" s="114" t="str">
        <f>IF(OR(E340=""),"",VLOOKUP(E340,[1]Arbejdstider!$B$4:$AE$78,20,))</f>
        <v/>
      </c>
      <c r="AK340" s="110" t="str">
        <f>IF(OR(E340=""),"",VLOOKUP(E340,[1]Arbejdstider!$B$4:$AE$78,21,))</f>
        <v/>
      </c>
      <c r="AL340" s="115"/>
      <c r="AM340" s="115"/>
      <c r="AN340" s="115"/>
      <c r="AO340" s="115"/>
      <c r="AP340" s="115"/>
      <c r="AQ340" s="115"/>
      <c r="AR340" s="116"/>
      <c r="AS340" s="117"/>
      <c r="AT340" s="118" t="str">
        <f>IF(OR(E340=""),"",VLOOKUP(E340,[1]Arbejdstider!$B$4:$AE$78,24,))</f>
        <v/>
      </c>
      <c r="AU340" s="113" t="str">
        <f>IF(OR(E340=""),"",VLOOKUP(E340,[1]Arbejdstider!$B$4:$AE$78,22,))</f>
        <v/>
      </c>
      <c r="AV340" s="113" t="str">
        <f>IF(OR(E340=""),"",VLOOKUP(E340,[1]Arbejdstider!$B$4:$AE$78,23,))</f>
        <v/>
      </c>
      <c r="AW340" s="119">
        <f t="shared" si="84"/>
        <v>0</v>
      </c>
      <c r="AX340" s="120">
        <f>IF(OR($F340="",$G340=""),0,((IF($G340-MAX($F340,([1]Arbejdstider!$C$84/24))+($G340&lt;$F340)&lt;0,0,$G340-MAX($F340,([1]Arbejdstider!$C$84/24))+($G340&lt;$F340)))*24)-((IF(($G340-MAX($F340,([1]Arbejdstider!$D$84/24))+($G340&lt;$F340))&lt;0,0,($G340-MAX($F340,([1]Arbejdstider!$D$84/24))+($G340&lt;$F340)))))*24)</f>
        <v>0</v>
      </c>
      <c r="AY340" s="122">
        <f>IF(OR($F340="",$G340=""),0,((IF($G340-MAX($F340,([1]Arbejdstider!$C$85/24))+($G340&lt;$F340)&lt;0,0,$G340-MAX($F340,([1]Arbejdstider!$C$85/24))+($G340&lt;$F340)))*24)-((IF(($G340-MAX($F340,([1]Arbejdstider!$D$85/24))+($G340&lt;$F340))&lt;0,0,($G340-MAX($F340,([1]Arbejdstider!$D$85/24))+($G340&lt;$F340)))))*24)-IF(OR($AR340="",$AS340=""),0,((IF($AS340-MAX($AR340,([1]Arbejdstider!$C$85/24))+($AS340&lt;$AR340)&lt;0,0,$AS340-MAX($AR340,([1]Arbejdstider!$C$85/24))+($AS340&lt;$AR340)))*24)-((IF(($AS340-MAX($AR340,([1]Arbejdstider!$D$85/24))+($AS340&lt;$AR340))&lt;0,0,($AS340-MAX($AR340,([1]Arbejdstider!$D$85/24))+($AS340&lt;$AR340)))))*24)</f>
        <v>0</v>
      </c>
      <c r="AZ340" s="122" t="str">
        <f>IFERROR(CEILING(IF(E340="","",IF(OR($F340=0,$G340=0),0,($G340&lt;=$F340)*(1-([1]Arbejdstider!$C$86/24)+([1]Arbejdstider!$D$86/24))*24+(MIN(([1]Arbejdstider!$D$86/24),$G340)-MIN(([1]Arbejdstider!$D$86/24),$F340)+MAX(([1]Arbejdstider!$C$86/24),$G340)-MAX(([1]Arbejdstider!$C$86/24),$F340))*24)-IF(OR($AR340=0,$AS340=0),0,($AS340&lt;=$AR340)*(1-([1]Arbejdstider!$C$86/24)+([1]Arbejdstider!$D$86/24))*24+(MIN(([1]Arbejdstider!$D$86/24),$AS340)-MIN(([1]Arbejdstider!$D$86/24),$AR340)+MAX(([1]Arbejdstider!$C$86/24),$AS340)-MAX(([1]Arbejdstider!$C$86/24),$AR340))*24)+IF(OR($H340=0,$I340=0),0,($I340&lt;=$H340)*(1-([1]Arbejdstider!$C$86/24)+([1]Arbejdstider!$D$86/24))*24+(MIN(([1]Arbejdstider!$D$86/24),$I340)-MIN(([1]Arbejdstider!$D$86/24),$H340)+MAX(([1]Arbejdstider!$C$86/24),$G340)-MAX(([1]Arbejdstider!$C$86/24),$H340))*24)),0.5),"")</f>
        <v/>
      </c>
      <c r="BA340" s="122">
        <f t="shared" si="86"/>
        <v>0</v>
      </c>
      <c r="BB340" s="122">
        <f t="shared" si="87"/>
        <v>0</v>
      </c>
      <c r="BC340" s="122">
        <f t="shared" si="88"/>
        <v>0</v>
      </c>
      <c r="BD340" s="123"/>
      <c r="BE340" s="124"/>
      <c r="BF340" s="122">
        <f t="shared" si="85"/>
        <v>0</v>
      </c>
      <c r="BG340" s="122" t="str">
        <f t="shared" si="95"/>
        <v/>
      </c>
      <c r="BH340" s="122">
        <f t="shared" si="89"/>
        <v>0</v>
      </c>
      <c r="BI340" s="121">
        <f t="shared" si="90"/>
        <v>0</v>
      </c>
      <c r="BJ340" s="122">
        <f t="shared" si="91"/>
        <v>0</v>
      </c>
      <c r="BK340" s="122">
        <f t="shared" si="83"/>
        <v>0</v>
      </c>
      <c r="BL340" s="121">
        <f t="shared" si="96"/>
        <v>0</v>
      </c>
      <c r="BM340" s="121">
        <f t="shared" si="92"/>
        <v>0</v>
      </c>
      <c r="BN340" s="121"/>
      <c r="BO340" s="136"/>
      <c r="BP340" s="137" t="e">
        <f>IF(OR(F340=0,G340=0),0,IF(AND(WEEKDAY(C340,2)=5,G340&lt;F340,G340&gt;(6/24)),(G340-MAX(F340,(6/24))+(F340&gt;G340))*24-7,IF(WEEKDAY(C340,2)=6,(G340-MAX(F340,(6/24))+(F340&gt;G340))*24,IF(WEEKDAY(C340,2)=7,IF(F340&gt;G340,([1]Arbejdstider!H$87-F340)*24,IF(F340&lt;G340,(G340-F340)*24)),0))))</f>
        <v>#VALUE!</v>
      </c>
      <c r="BQ340" s="126" t="e">
        <f>IF(OR(H340=0,I340=0),0,IF(AND(WEEKDAY(C340,2)=5,I340&lt;H340,I340&gt;(6/24)),(I340-MAX(H340,(6/24))+(H340&gt;I340))*24-7,IF(WEEKDAY(C340,2)=6,(I340-MAX(H340,(6/24))+(H340&gt;I340))*24,IF(WEEKDAY(C340,2)=7,IF(H340&gt;I340,([1]Arbejdstider!H$87-H340)*24,IF(H340&lt;I340,(I340-H340)*24)),""))))</f>
        <v>#VALUE!</v>
      </c>
      <c r="BR340" s="137"/>
      <c r="BS340" s="137"/>
      <c r="BT340" s="138"/>
      <c r="BU340" s="128">
        <f t="shared" si="93"/>
        <v>0</v>
      </c>
      <c r="BV340" s="129" t="str">
        <f t="shared" si="94"/>
        <v>Lørdag</v>
      </c>
      <c r="CF340" s="140"/>
      <c r="CG340" s="140"/>
      <c r="CP340" s="141"/>
    </row>
    <row r="341" spans="2:94" s="139" customFormat="1" x14ac:dyDescent="0.2">
      <c r="B341" s="133"/>
      <c r="C341" s="134">
        <f t="shared" si="97"/>
        <v>43772</v>
      </c>
      <c r="D341" s="134" t="str">
        <f t="shared" si="98"/>
        <v>Søndag</v>
      </c>
      <c r="E341" s="135"/>
      <c r="F341" s="109" t="str">
        <f>IF(OR(E341=""),"",VLOOKUP(E341,[1]Arbejdstider!$B$4:$AE$78,2,))</f>
        <v/>
      </c>
      <c r="G341" s="109" t="str">
        <f>IF(OR(E341=""),"",VLOOKUP(E341,[1]Arbejdstider!$B$4:$AE$78,3,))</f>
        <v/>
      </c>
      <c r="H341" s="109" t="str">
        <f>IF(OR(E341=""),"",VLOOKUP(E341,[1]Arbejdstider!$B$4:$AE$78,4,))</f>
        <v/>
      </c>
      <c r="I341" s="109" t="str">
        <f>IF(OR(E341=""),"",VLOOKUP(E341,[1]Arbejdstider!$B$4:$AE$78,5,))</f>
        <v/>
      </c>
      <c r="J341" s="110" t="str">
        <f>IF(OR(E341=""),"",VLOOKUP(E341,[1]Arbejdstider!$B$4:$AE$78,6,))</f>
        <v/>
      </c>
      <c r="K341" s="110" t="str">
        <f>IF(OR(E341=""),"",VLOOKUP(E341,[1]Arbejdstider!$B$4:$AE$78,7,))</f>
        <v/>
      </c>
      <c r="L341" s="111" t="str">
        <f>IF(OR(E341=""),"",VLOOKUP(E341,[1]Arbejdstider!$B$3:$AE$78,10,))</f>
        <v/>
      </c>
      <c r="M341" s="111" t="str">
        <f>IF(OR(E341=""),"",VLOOKUP(E341,[1]Arbejdstider!$B$4:$AE$78,11,))</f>
        <v/>
      </c>
      <c r="N341" s="109" t="str">
        <f>IF(OR(E341=""),"",VLOOKUP(E341,[1]Arbejdstider!$B$4:$AE$78,14,))</f>
        <v/>
      </c>
      <c r="O341" s="109" t="str">
        <f>IF(OR(E341=""),"",VLOOKUP(E341,[1]Arbejdstider!$B$4:$AE$78,15,))</f>
        <v/>
      </c>
      <c r="P341" s="109" t="str">
        <f>IF(OR(E341=""),"",VLOOKUP(E341,[1]Arbejdstider!$B$4:$AE$78,12,))</f>
        <v/>
      </c>
      <c r="Q341" s="109" t="str">
        <f>IF(OR(E341=""),"",VLOOKUP(E341,[1]Arbejdstider!$B$4:$AE$78,13,))</f>
        <v/>
      </c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 t="str">
        <f>IF(OR(E341=""),"",VLOOKUP(E341,[1]Arbejdstider!$B$4:$AE$78,16,))</f>
        <v/>
      </c>
      <c r="AC341" s="112" t="str">
        <f>IF(OR(E341=""),"",VLOOKUP(E341,[1]Arbejdstider!$B$4:$AE$78,17,))</f>
        <v/>
      </c>
      <c r="AD341" s="112" t="str">
        <f>IF(OR(E341=""),"",VLOOKUP(E341,[1]Arbejdstider!$B$4:$AE$78,18,))</f>
        <v/>
      </c>
      <c r="AE341" s="112" t="str">
        <f>IF(OR(E341=""),"",VLOOKUP(E341,[1]Arbejdstider!$B$4:$AE$78,19,))</f>
        <v/>
      </c>
      <c r="AF341" s="113" t="str">
        <f>IF(OR(E341=""),"",VLOOKUP(E341,[1]Arbejdstider!$B$4:$AE$78,20,))</f>
        <v/>
      </c>
      <c r="AG341" s="109" t="str">
        <f>IF(OR(E341=""),"",VLOOKUP(E341,[1]Arbejdstider!$B$4:$AE$78,21,))</f>
        <v/>
      </c>
      <c r="AH341" s="109" t="str">
        <f>IF(OR(E341=""),"",VLOOKUP(E341,[1]Arbejdstider!$B$4:$AE$78,22,))</f>
        <v/>
      </c>
      <c r="AI341" s="109" t="str">
        <f>IF(OR(E341=""),"",VLOOKUP(E341,[1]Arbejdstider!$B$4:$AE$78,23,))</f>
        <v/>
      </c>
      <c r="AJ341" s="114" t="str">
        <f>IF(OR(E341=""),"",VLOOKUP(E341,[1]Arbejdstider!$B$4:$AE$78,20,))</f>
        <v/>
      </c>
      <c r="AK341" s="110" t="str">
        <f>IF(OR(E341=""),"",VLOOKUP(E341,[1]Arbejdstider!$B$4:$AE$78,21,))</f>
        <v/>
      </c>
      <c r="AL341" s="115"/>
      <c r="AM341" s="115"/>
      <c r="AN341" s="115"/>
      <c r="AO341" s="115"/>
      <c r="AP341" s="115"/>
      <c r="AQ341" s="115"/>
      <c r="AR341" s="116"/>
      <c r="AS341" s="117"/>
      <c r="AT341" s="118" t="str">
        <f>IF(OR(E341=""),"",VLOOKUP(E341,[1]Arbejdstider!$B$4:$AE$78,24,))</f>
        <v/>
      </c>
      <c r="AU341" s="113" t="str">
        <f>IF(OR(E341=""),"",VLOOKUP(E341,[1]Arbejdstider!$B$4:$AE$78,22,))</f>
        <v/>
      </c>
      <c r="AV341" s="113" t="str">
        <f>IF(OR(E341=""),"",VLOOKUP(E341,[1]Arbejdstider!$B$4:$AE$78,23,))</f>
        <v/>
      </c>
      <c r="AW341" s="119">
        <f t="shared" si="84"/>
        <v>0</v>
      </c>
      <c r="AX341" s="120">
        <f>IF(OR($F341="",$G341=""),0,((IF($G341-MAX($F341,([1]Arbejdstider!$C$84/24))+($G341&lt;$F341)&lt;0,0,$G341-MAX($F341,([1]Arbejdstider!$C$84/24))+($G341&lt;$F341)))*24)-((IF(($G341-MAX($F341,([1]Arbejdstider!$D$84/24))+($G341&lt;$F341))&lt;0,0,($G341-MAX($F341,([1]Arbejdstider!$D$84/24))+($G341&lt;$F341)))))*24)</f>
        <v>0</v>
      </c>
      <c r="AY341" s="122">
        <f>IF(OR($F341="",$G341=""),0,((IF($G341-MAX($F341,([1]Arbejdstider!$C$85/24))+($G341&lt;$F341)&lt;0,0,$G341-MAX($F341,([1]Arbejdstider!$C$85/24))+($G341&lt;$F341)))*24)-((IF(($G341-MAX($F341,([1]Arbejdstider!$D$85/24))+($G341&lt;$F341))&lt;0,0,($G341-MAX($F341,([1]Arbejdstider!$D$85/24))+($G341&lt;$F341)))))*24)-IF(OR($AR341="",$AS341=""),0,((IF($AS341-MAX($AR341,([1]Arbejdstider!$C$85/24))+($AS341&lt;$AR341)&lt;0,0,$AS341-MAX($AR341,([1]Arbejdstider!$C$85/24))+($AS341&lt;$AR341)))*24)-((IF(($AS341-MAX($AR341,([1]Arbejdstider!$D$85/24))+($AS341&lt;$AR341))&lt;0,0,($AS341-MAX($AR341,([1]Arbejdstider!$D$85/24))+($AS341&lt;$AR341)))))*24)</f>
        <v>0</v>
      </c>
      <c r="AZ341" s="122" t="str">
        <f>IFERROR(CEILING(IF(E341="","",IF(OR($F341=0,$G341=0),0,($G341&lt;=$F341)*(1-([1]Arbejdstider!$C$86/24)+([1]Arbejdstider!$D$86/24))*24+(MIN(([1]Arbejdstider!$D$86/24),$G341)-MIN(([1]Arbejdstider!$D$86/24),$F341)+MAX(([1]Arbejdstider!$C$86/24),$G341)-MAX(([1]Arbejdstider!$C$86/24),$F341))*24)-IF(OR($AR341=0,$AS341=0),0,($AS341&lt;=$AR341)*(1-([1]Arbejdstider!$C$86/24)+([1]Arbejdstider!$D$86/24))*24+(MIN(([1]Arbejdstider!$D$86/24),$AS341)-MIN(([1]Arbejdstider!$D$86/24),$AR341)+MAX(([1]Arbejdstider!$C$86/24),$AS341)-MAX(([1]Arbejdstider!$C$86/24),$AR341))*24)+IF(OR($H341=0,$I341=0),0,($I341&lt;=$H341)*(1-([1]Arbejdstider!$C$86/24)+([1]Arbejdstider!$D$86/24))*24+(MIN(([1]Arbejdstider!$D$86/24),$I341)-MIN(([1]Arbejdstider!$D$86/24),$H341)+MAX(([1]Arbejdstider!$C$86/24),$G341)-MAX(([1]Arbejdstider!$C$86/24),$H341))*24)),0.5),"")</f>
        <v/>
      </c>
      <c r="BA341" s="122">
        <f t="shared" si="86"/>
        <v>0</v>
      </c>
      <c r="BB341" s="122">
        <f t="shared" si="87"/>
        <v>0</v>
      </c>
      <c r="BC341" s="122">
        <f t="shared" si="88"/>
        <v>0</v>
      </c>
      <c r="BD341" s="123"/>
      <c r="BE341" s="124"/>
      <c r="BF341" s="122">
        <f t="shared" si="85"/>
        <v>0</v>
      </c>
      <c r="BG341" s="122">
        <f t="shared" si="95"/>
        <v>0</v>
      </c>
      <c r="BH341" s="122">
        <f t="shared" si="89"/>
        <v>0</v>
      </c>
      <c r="BI341" s="121">
        <f t="shared" si="90"/>
        <v>0</v>
      </c>
      <c r="BJ341" s="122">
        <f t="shared" si="91"/>
        <v>0</v>
      </c>
      <c r="BK341" s="122">
        <f t="shared" si="83"/>
        <v>0</v>
      </c>
      <c r="BL341" s="121">
        <f t="shared" si="96"/>
        <v>0</v>
      </c>
      <c r="BM341" s="121">
        <f t="shared" si="92"/>
        <v>0</v>
      </c>
      <c r="BN341" s="121"/>
      <c r="BO341" s="136"/>
      <c r="BP341" s="137" t="b">
        <f>IF(OR(F341=0,G341=0),0,IF(AND(WEEKDAY(C341,2)=5,G341&lt;F341,G341&gt;(6/24)),(G341-MAX(F341,(6/24))+(F341&gt;G341))*24-7,IF(WEEKDAY(C341,2)=6,(G341-MAX(F341,(6/24))+(F341&gt;G341))*24,IF(WEEKDAY(C341,2)=7,IF(F341&gt;G341,([1]Arbejdstider!H$87-F341)*24,IF(F341&lt;G341,(G341-F341)*24)),0))))</f>
        <v>0</v>
      </c>
      <c r="BQ341" s="126" t="b">
        <f>IF(OR(H341=0,I341=0),0,IF(AND(WEEKDAY(C341,2)=5,I341&lt;H341,I341&gt;(6/24)),(I341-MAX(H341,(6/24))+(H341&gt;I341))*24-7,IF(WEEKDAY(C341,2)=6,(I341-MAX(H341,(6/24))+(H341&gt;I341))*24,IF(WEEKDAY(C341,2)=7,IF(H341&gt;I341,([1]Arbejdstider!H$87-H341)*24,IF(H341&lt;I341,(I341-H341)*24)),""))))</f>
        <v>0</v>
      </c>
      <c r="BR341" s="137"/>
      <c r="BS341" s="137"/>
      <c r="BT341" s="138"/>
      <c r="BU341" s="128">
        <f t="shared" si="93"/>
        <v>0</v>
      </c>
      <c r="BV341" s="129" t="str">
        <f t="shared" si="94"/>
        <v>Søndag</v>
      </c>
      <c r="CF341" s="140"/>
      <c r="CG341" s="140"/>
      <c r="CP341" s="141"/>
    </row>
    <row r="342" spans="2:94" s="139" customFormat="1" x14ac:dyDescent="0.2">
      <c r="B342" s="133"/>
      <c r="C342" s="134">
        <f t="shared" si="97"/>
        <v>43773</v>
      </c>
      <c r="D342" s="134" t="str">
        <f t="shared" si="98"/>
        <v>Mandag</v>
      </c>
      <c r="E342" s="135"/>
      <c r="F342" s="109" t="str">
        <f>IF(OR(E342=""),"",VLOOKUP(E342,[1]Arbejdstider!$B$4:$AE$78,2,))</f>
        <v/>
      </c>
      <c r="G342" s="109" t="str">
        <f>IF(OR(E342=""),"",VLOOKUP(E342,[1]Arbejdstider!$B$4:$AE$78,3,))</f>
        <v/>
      </c>
      <c r="H342" s="109" t="str">
        <f>IF(OR(E342=""),"",VLOOKUP(E342,[1]Arbejdstider!$B$4:$AE$78,4,))</f>
        <v/>
      </c>
      <c r="I342" s="109" t="str">
        <f>IF(OR(E342=""),"",VLOOKUP(E342,[1]Arbejdstider!$B$4:$AE$78,5,))</f>
        <v/>
      </c>
      <c r="J342" s="110" t="str">
        <f>IF(OR(E342=""),"",VLOOKUP(E342,[1]Arbejdstider!$B$4:$AE$78,6,))</f>
        <v/>
      </c>
      <c r="K342" s="110" t="str">
        <f>IF(OR(E342=""),"",VLOOKUP(E342,[1]Arbejdstider!$B$4:$AE$78,7,))</f>
        <v/>
      </c>
      <c r="L342" s="111" t="str">
        <f>IF(OR(E342=""),"",VLOOKUP(E342,[1]Arbejdstider!$B$3:$AE$78,10,))</f>
        <v/>
      </c>
      <c r="M342" s="111" t="str">
        <f>IF(OR(E342=""),"",VLOOKUP(E342,[1]Arbejdstider!$B$4:$AE$78,11,))</f>
        <v/>
      </c>
      <c r="N342" s="109" t="str">
        <f>IF(OR(E342=""),"",VLOOKUP(E342,[1]Arbejdstider!$B$4:$AE$78,14,))</f>
        <v/>
      </c>
      <c r="O342" s="109" t="str">
        <f>IF(OR(E342=""),"",VLOOKUP(E342,[1]Arbejdstider!$B$4:$AE$78,15,))</f>
        <v/>
      </c>
      <c r="P342" s="109" t="str">
        <f>IF(OR(E342=""),"",VLOOKUP(E342,[1]Arbejdstider!$B$4:$AE$78,12,))</f>
        <v/>
      </c>
      <c r="Q342" s="109" t="str">
        <f>IF(OR(E342=""),"",VLOOKUP(E342,[1]Arbejdstider!$B$4:$AE$78,13,))</f>
        <v/>
      </c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 t="str">
        <f>IF(OR(E342=""),"",VLOOKUP(E342,[1]Arbejdstider!$B$4:$AE$78,16,))</f>
        <v/>
      </c>
      <c r="AC342" s="112" t="str">
        <f>IF(OR(E342=""),"",VLOOKUP(E342,[1]Arbejdstider!$B$4:$AE$78,17,))</f>
        <v/>
      </c>
      <c r="AD342" s="112" t="str">
        <f>IF(OR(E342=""),"",VLOOKUP(E342,[1]Arbejdstider!$B$4:$AE$78,18,))</f>
        <v/>
      </c>
      <c r="AE342" s="112" t="str">
        <f>IF(OR(E342=""),"",VLOOKUP(E342,[1]Arbejdstider!$B$4:$AE$78,19,))</f>
        <v/>
      </c>
      <c r="AF342" s="113" t="str">
        <f>IF(OR(E342=""),"",VLOOKUP(E342,[1]Arbejdstider!$B$4:$AE$78,20,))</f>
        <v/>
      </c>
      <c r="AG342" s="109" t="str">
        <f>IF(OR(E342=""),"",VLOOKUP(E342,[1]Arbejdstider!$B$4:$AE$78,21,))</f>
        <v/>
      </c>
      <c r="AH342" s="109" t="str">
        <f>IF(OR(E342=""),"",VLOOKUP(E342,[1]Arbejdstider!$B$4:$AE$78,22,))</f>
        <v/>
      </c>
      <c r="AI342" s="109" t="str">
        <f>IF(OR(E342=""),"",VLOOKUP(E342,[1]Arbejdstider!$B$4:$AE$78,23,))</f>
        <v/>
      </c>
      <c r="AJ342" s="114" t="str">
        <f>IF(OR(E342=""),"",VLOOKUP(E342,[1]Arbejdstider!$B$4:$AE$78,20,))</f>
        <v/>
      </c>
      <c r="AK342" s="110" t="str">
        <f>IF(OR(E342=""),"",VLOOKUP(E342,[1]Arbejdstider!$B$4:$AE$78,21,))</f>
        <v/>
      </c>
      <c r="AL342" s="115"/>
      <c r="AM342" s="115"/>
      <c r="AN342" s="115"/>
      <c r="AO342" s="115"/>
      <c r="AP342" s="115"/>
      <c r="AQ342" s="115"/>
      <c r="AR342" s="116"/>
      <c r="AS342" s="117"/>
      <c r="AT342" s="118" t="str">
        <f>IF(OR(E342=""),"",VLOOKUP(E342,[1]Arbejdstider!$B$4:$AE$78,24,))</f>
        <v/>
      </c>
      <c r="AU342" s="113" t="str">
        <f>IF(OR(E342=""),"",VLOOKUP(E342,[1]Arbejdstider!$B$4:$AE$78,22,))</f>
        <v/>
      </c>
      <c r="AV342" s="113" t="str">
        <f>IF(OR(E342=""),"",VLOOKUP(E342,[1]Arbejdstider!$B$4:$AE$78,23,))</f>
        <v/>
      </c>
      <c r="AW342" s="119">
        <f t="shared" si="84"/>
        <v>0</v>
      </c>
      <c r="AX342" s="120">
        <f>IF(OR($F342="",$G342=""),0,((IF($G342-MAX($F342,([1]Arbejdstider!$C$84/24))+($G342&lt;$F342)&lt;0,0,$G342-MAX($F342,([1]Arbejdstider!$C$84/24))+($G342&lt;$F342)))*24)-((IF(($G342-MAX($F342,([1]Arbejdstider!$D$84/24))+($G342&lt;$F342))&lt;0,0,($G342-MAX($F342,([1]Arbejdstider!$D$84/24))+($G342&lt;$F342)))))*24)</f>
        <v>0</v>
      </c>
      <c r="AY342" s="122">
        <f>IF(OR($F342="",$G342=""),0,((IF($G342-MAX($F342,([1]Arbejdstider!$C$85/24))+($G342&lt;$F342)&lt;0,0,$G342-MAX($F342,([1]Arbejdstider!$C$85/24))+($G342&lt;$F342)))*24)-((IF(($G342-MAX($F342,([1]Arbejdstider!$D$85/24))+($G342&lt;$F342))&lt;0,0,($G342-MAX($F342,([1]Arbejdstider!$D$85/24))+($G342&lt;$F342)))))*24)-IF(OR($AR342="",$AS342=""),0,((IF($AS342-MAX($AR342,([1]Arbejdstider!$C$85/24))+($AS342&lt;$AR342)&lt;0,0,$AS342-MAX($AR342,([1]Arbejdstider!$C$85/24))+($AS342&lt;$AR342)))*24)-((IF(($AS342-MAX($AR342,([1]Arbejdstider!$D$85/24))+($AS342&lt;$AR342))&lt;0,0,($AS342-MAX($AR342,([1]Arbejdstider!$D$85/24))+($AS342&lt;$AR342)))))*24)</f>
        <v>0</v>
      </c>
      <c r="AZ342" s="122" t="str">
        <f>IFERROR(CEILING(IF(E342="","",IF(OR($F342=0,$G342=0),0,($G342&lt;=$F342)*(1-([1]Arbejdstider!$C$86/24)+([1]Arbejdstider!$D$86/24))*24+(MIN(([1]Arbejdstider!$D$86/24),$G342)-MIN(([1]Arbejdstider!$D$86/24),$F342)+MAX(([1]Arbejdstider!$C$86/24),$G342)-MAX(([1]Arbejdstider!$C$86/24),$F342))*24)-IF(OR($AR342=0,$AS342=0),0,($AS342&lt;=$AR342)*(1-([1]Arbejdstider!$C$86/24)+([1]Arbejdstider!$D$86/24))*24+(MIN(([1]Arbejdstider!$D$86/24),$AS342)-MIN(([1]Arbejdstider!$D$86/24),$AR342)+MAX(([1]Arbejdstider!$C$86/24),$AS342)-MAX(([1]Arbejdstider!$C$86/24),$AR342))*24)+IF(OR($H342=0,$I342=0),0,($I342&lt;=$H342)*(1-([1]Arbejdstider!$C$86/24)+([1]Arbejdstider!$D$86/24))*24+(MIN(([1]Arbejdstider!$D$86/24),$I342)-MIN(([1]Arbejdstider!$D$86/24),$H342)+MAX(([1]Arbejdstider!$C$86/24),$G342)-MAX(([1]Arbejdstider!$C$86/24),$H342))*24)),0.5),"")</f>
        <v/>
      </c>
      <c r="BA342" s="122">
        <f t="shared" si="86"/>
        <v>0</v>
      </c>
      <c r="BB342" s="122">
        <f t="shared" si="87"/>
        <v>0</v>
      </c>
      <c r="BC342" s="122">
        <f t="shared" si="88"/>
        <v>0</v>
      </c>
      <c r="BD342" s="123"/>
      <c r="BE342" s="124"/>
      <c r="BF342" s="122">
        <f t="shared" si="85"/>
        <v>0</v>
      </c>
      <c r="BG342" s="122" t="str">
        <f t="shared" si="95"/>
        <v/>
      </c>
      <c r="BH342" s="122">
        <f t="shared" si="89"/>
        <v>0</v>
      </c>
      <c r="BI342" s="121">
        <f t="shared" si="90"/>
        <v>0</v>
      </c>
      <c r="BJ342" s="122">
        <f t="shared" si="91"/>
        <v>0</v>
      </c>
      <c r="BK342" s="122">
        <f t="shared" si="83"/>
        <v>0</v>
      </c>
      <c r="BL342" s="121">
        <f t="shared" si="96"/>
        <v>0</v>
      </c>
      <c r="BM342" s="121">
        <f t="shared" si="92"/>
        <v>0</v>
      </c>
      <c r="BN342" s="121"/>
      <c r="BO342" s="136">
        <f>SUM(AW337:AW342)</f>
        <v>0</v>
      </c>
      <c r="BP342" s="137">
        <f>IF(OR(F342=0,G342=0),0,IF(AND(WEEKDAY(C342,2)=5,G342&lt;F342,G342&gt;(6/24)),(G342-MAX(F342,(6/24))+(F342&gt;G342))*24-7,IF(WEEKDAY(C342,2)=6,(G342-MAX(F342,(6/24))+(F342&gt;G342))*24,IF(WEEKDAY(C342,2)=7,IF(F342&gt;G342,([1]Arbejdstider!H$87-F342)*24,IF(F342&lt;G342,(G342-F342)*24)),0))))</f>
        <v>0</v>
      </c>
      <c r="BQ342" s="126" t="str">
        <f>IF(OR(H342=0,I342=0),0,IF(AND(WEEKDAY(C342,2)=5,I342&lt;H342,I342&gt;(6/24)),(I342-MAX(H342,(6/24))+(H342&gt;I342))*24-7,IF(WEEKDAY(C342,2)=6,(I342-MAX(H342,(6/24))+(H342&gt;I342))*24,IF(WEEKDAY(C342,2)=7,IF(H342&gt;I342,([1]Arbejdstider!H$87-H342)*24,IF(H342&lt;I342,(I342-H342)*24)),""))))</f>
        <v/>
      </c>
      <c r="BR342" s="137"/>
      <c r="BS342" s="137"/>
      <c r="BT342" s="138"/>
      <c r="BU342" s="128">
        <f t="shared" si="93"/>
        <v>0</v>
      </c>
      <c r="BV342" s="129" t="str">
        <f t="shared" si="94"/>
        <v>Mandag</v>
      </c>
      <c r="CF342" s="140"/>
      <c r="CG342" s="140"/>
      <c r="CP342" s="141"/>
    </row>
    <row r="343" spans="2:94" s="130" customFormat="1" x14ac:dyDescent="0.2">
      <c r="B343" s="106">
        <f>B336+1</f>
        <v>45</v>
      </c>
      <c r="C343" s="107">
        <f t="shared" si="97"/>
        <v>43774</v>
      </c>
      <c r="D343" s="107" t="str">
        <f t="shared" si="98"/>
        <v>Tirsdag</v>
      </c>
      <c r="E343" s="108"/>
      <c r="F343" s="109" t="str">
        <f>IF(OR(E343=""),"",VLOOKUP(E343,[1]Arbejdstider!$B$4:$AE$78,2,))</f>
        <v/>
      </c>
      <c r="G343" s="109" t="str">
        <f>IF(OR(E343=""),"",VLOOKUP(E343,[1]Arbejdstider!$B$4:$AE$78,3,))</f>
        <v/>
      </c>
      <c r="H343" s="109" t="str">
        <f>IF(OR(E343=""),"",VLOOKUP(E343,[1]Arbejdstider!$B$4:$AE$78,4,))</f>
        <v/>
      </c>
      <c r="I343" s="109" t="str">
        <f>IF(OR(E343=""),"",VLOOKUP(E343,[1]Arbejdstider!$B$4:$AE$78,5,))</f>
        <v/>
      </c>
      <c r="J343" s="110" t="str">
        <f>IF(OR(E343=""),"",VLOOKUP(E343,[1]Arbejdstider!$B$4:$AE$78,6,))</f>
        <v/>
      </c>
      <c r="K343" s="110" t="str">
        <f>IF(OR(E343=""),"",VLOOKUP(E343,[1]Arbejdstider!$B$4:$AE$78,7,))</f>
        <v/>
      </c>
      <c r="L343" s="111" t="str">
        <f>IF(OR(E343=""),"",VLOOKUP(E343,[1]Arbejdstider!$B$3:$AE$78,10,))</f>
        <v/>
      </c>
      <c r="M343" s="111" t="str">
        <f>IF(OR(E343=""),"",VLOOKUP(E343,[1]Arbejdstider!$B$4:$AE$78,11,))</f>
        <v/>
      </c>
      <c r="N343" s="109" t="str">
        <f>IF(OR(E343=""),"",VLOOKUP(E343,[1]Arbejdstider!$B$4:$AE$78,14,))</f>
        <v/>
      </c>
      <c r="O343" s="109" t="str">
        <f>IF(OR(E343=""),"",VLOOKUP(E343,[1]Arbejdstider!$B$4:$AE$78,15,))</f>
        <v/>
      </c>
      <c r="P343" s="109" t="str">
        <f>IF(OR(E343=""),"",VLOOKUP(E343,[1]Arbejdstider!$B$4:$AE$78,12,))</f>
        <v/>
      </c>
      <c r="Q343" s="109" t="str">
        <f>IF(OR(E343=""),"",VLOOKUP(E343,[1]Arbejdstider!$B$4:$AE$78,13,))</f>
        <v/>
      </c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 t="str">
        <f>IF(OR(E343=""),"",VLOOKUP(E343,[1]Arbejdstider!$B$4:$AE$78,16,))</f>
        <v/>
      </c>
      <c r="AC343" s="112" t="str">
        <f>IF(OR(E343=""),"",VLOOKUP(E343,[1]Arbejdstider!$B$4:$AE$78,17,))</f>
        <v/>
      </c>
      <c r="AD343" s="112" t="str">
        <f>IF(OR(E343=""),"",VLOOKUP(E343,[1]Arbejdstider!$B$4:$AE$78,18,))</f>
        <v/>
      </c>
      <c r="AE343" s="112" t="str">
        <f>IF(OR(E343=""),"",VLOOKUP(E343,[1]Arbejdstider!$B$4:$AE$78,19,))</f>
        <v/>
      </c>
      <c r="AF343" s="113" t="str">
        <f>IF(OR(E343=""),"",VLOOKUP(E343,[1]Arbejdstider!$B$4:$AE$78,20,))</f>
        <v/>
      </c>
      <c r="AG343" s="109" t="str">
        <f>IF(OR(E343=""),"",VLOOKUP(E343,[1]Arbejdstider!$B$4:$AE$78,21,))</f>
        <v/>
      </c>
      <c r="AH343" s="109" t="str">
        <f>IF(OR(E343=""),"",VLOOKUP(E343,[1]Arbejdstider!$B$4:$AE$78,22,))</f>
        <v/>
      </c>
      <c r="AI343" s="109" t="str">
        <f>IF(OR(E343=""),"",VLOOKUP(E343,[1]Arbejdstider!$B$4:$AE$78,23,))</f>
        <v/>
      </c>
      <c r="AJ343" s="114" t="str">
        <f>IF(OR(E343=""),"",VLOOKUP(E343,[1]Arbejdstider!$B$4:$AE$78,20,))</f>
        <v/>
      </c>
      <c r="AK343" s="110" t="str">
        <f>IF(OR(E343=""),"",VLOOKUP(E343,[1]Arbejdstider!$B$4:$AE$78,21,))</f>
        <v/>
      </c>
      <c r="AL343" s="115"/>
      <c r="AM343" s="115"/>
      <c r="AN343" s="115"/>
      <c r="AO343" s="115"/>
      <c r="AP343" s="115"/>
      <c r="AQ343" s="115"/>
      <c r="AR343" s="116"/>
      <c r="AS343" s="117"/>
      <c r="AT343" s="118" t="str">
        <f>IF(OR(E343=""),"",VLOOKUP(E343,[1]Arbejdstider!$B$4:$AE$78,24,))</f>
        <v/>
      </c>
      <c r="AU343" s="113" t="str">
        <f>IF(OR(E343=""),"",VLOOKUP(E343,[1]Arbejdstider!$B$4:$AE$78,22,))</f>
        <v/>
      </c>
      <c r="AV343" s="113" t="str">
        <f>IF(OR(E343=""),"",VLOOKUP(E343,[1]Arbejdstider!$B$4:$AE$78,23,))</f>
        <v/>
      </c>
      <c r="AW343" s="119">
        <f t="shared" si="84"/>
        <v>0</v>
      </c>
      <c r="AX343" s="120">
        <f>IF(OR($F343="",$G343=""),0,((IF($G343-MAX($F343,([1]Arbejdstider!$C$84/24))+($G343&lt;$F343)&lt;0,0,$G343-MAX($F343,([1]Arbejdstider!$C$84/24))+($G343&lt;$F343)))*24)-((IF(($G343-MAX($F343,([1]Arbejdstider!$D$84/24))+($G343&lt;$F343))&lt;0,0,($G343-MAX($F343,([1]Arbejdstider!$D$84/24))+($G343&lt;$F343)))))*24)</f>
        <v>0</v>
      </c>
      <c r="AY343" s="121">
        <f>IF(OR($F343="",$G343=""),0,((IF($G343-MAX($F343,([1]Arbejdstider!$C$85/24))+($G343&lt;$F343)&lt;0,0,$G343-MAX($F343,([1]Arbejdstider!$C$85/24))+($G343&lt;$F343)))*24)-((IF(($G343-MAX($F343,([1]Arbejdstider!$D$85/24))+($G343&lt;$F343))&lt;0,0,($G343-MAX($F343,([1]Arbejdstider!$D$85/24))+($G343&lt;$F343)))))*24)-IF(OR($AR343="",$AS343=""),0,((IF($AS343-MAX($AR343,([1]Arbejdstider!$C$85/24))+($AS343&lt;$AR343)&lt;0,0,$AS343-MAX($AR343,([1]Arbejdstider!$C$85/24))+($AS343&lt;$AR343)))*24)-((IF(($AS343-MAX($AR343,([1]Arbejdstider!$D$85/24))+($AS343&lt;$AR343))&lt;0,0,($AS343-MAX($AR343,([1]Arbejdstider!$D$85/24))+($AS343&lt;$AR343)))))*24)</f>
        <v>0</v>
      </c>
      <c r="AZ343" s="121" t="str">
        <f>IFERROR(CEILING(IF(E343="","",IF(OR($F343=0,$G343=0),0,($G343&lt;=$F343)*(1-([1]Arbejdstider!$C$86/24)+([1]Arbejdstider!$D$86/24))*24+(MIN(([1]Arbejdstider!$D$86/24),$G343)-MIN(([1]Arbejdstider!$D$86/24),$F343)+MAX(([1]Arbejdstider!$C$86/24),$G343)-MAX(([1]Arbejdstider!$C$86/24),$F343))*24)-IF(OR($AR343=0,$AS343=0),0,($AS343&lt;=$AR343)*(1-([1]Arbejdstider!$C$86/24)+([1]Arbejdstider!$D$86/24))*24+(MIN(([1]Arbejdstider!$D$86/24),$AS343)-MIN(([1]Arbejdstider!$D$86/24),$AR343)+MAX(([1]Arbejdstider!$C$86/24),$AS343)-MAX(([1]Arbejdstider!$C$86/24),$AR343))*24)+IF(OR($H343=0,$I343=0),0,($I343&lt;=$H343)*(1-([1]Arbejdstider!$C$86/24)+([1]Arbejdstider!$D$86/24))*24+(MIN(([1]Arbejdstider!$D$86/24),$I343)-MIN(([1]Arbejdstider!$D$86/24),$H343)+MAX(([1]Arbejdstider!$C$86/24),$G343)-MAX(([1]Arbejdstider!$C$86/24),$H343))*24)),0.5),"")</f>
        <v/>
      </c>
      <c r="BA343" s="122">
        <f t="shared" si="86"/>
        <v>0</v>
      </c>
      <c r="BB343" s="122">
        <f t="shared" si="87"/>
        <v>0</v>
      </c>
      <c r="BC343" s="122">
        <f t="shared" si="88"/>
        <v>0</v>
      </c>
      <c r="BD343" s="123"/>
      <c r="BE343" s="124"/>
      <c r="BF343" s="122">
        <f t="shared" si="85"/>
        <v>0</v>
      </c>
      <c r="BG343" s="121" t="str">
        <f t="shared" si="95"/>
        <v/>
      </c>
      <c r="BH343" s="121">
        <f t="shared" si="89"/>
        <v>0</v>
      </c>
      <c r="BI343" s="121">
        <f t="shared" si="90"/>
        <v>0</v>
      </c>
      <c r="BJ343" s="121">
        <f t="shared" si="91"/>
        <v>0</v>
      </c>
      <c r="BK343" s="121">
        <f t="shared" si="83"/>
        <v>0</v>
      </c>
      <c r="BL343" s="121">
        <f t="shared" si="96"/>
        <v>0</v>
      </c>
      <c r="BM343" s="121">
        <f t="shared" si="92"/>
        <v>0</v>
      </c>
      <c r="BN343" s="121"/>
      <c r="BO343" s="125"/>
      <c r="BP343" s="126">
        <f>IF(OR(F343=0,G343=0),0,IF(AND(WEEKDAY(C343,2)=5,G343&lt;F343,G343&gt;(6/24)),(G343-MAX(F343,(6/24))+(F343&gt;G343))*24-7,IF(WEEKDAY(C343,2)=6,(G343-MAX(F343,(6/24))+(F343&gt;G343))*24,IF(WEEKDAY(C343,2)=7,IF(F343&gt;G343,([1]Arbejdstider!H$87-F343)*24,IF(F343&lt;G343,(G343-F343)*24)),0))))</f>
        <v>0</v>
      </c>
      <c r="BQ343" s="126" t="str">
        <f>IF(OR(H343=0,I343=0),0,IF(AND(WEEKDAY(C343,2)=5,I343&lt;H343,I343&gt;(6/24)),(I343-MAX(H343,(6/24))+(H343&gt;I343))*24-7,IF(WEEKDAY(C343,2)=6,(I343-MAX(H343,(6/24))+(H343&gt;I343))*24,IF(WEEKDAY(C343,2)=7,IF(H343&gt;I343,([1]Arbejdstider!H$87-H343)*24,IF(H343&lt;I343,(I343-H343)*24)),""))))</f>
        <v/>
      </c>
      <c r="BR343" s="126"/>
      <c r="BS343" s="126"/>
      <c r="BT343" s="127"/>
      <c r="BU343" s="128">
        <f t="shared" si="93"/>
        <v>45</v>
      </c>
      <c r="BV343" s="129" t="str">
        <f t="shared" si="94"/>
        <v>Tirsdag</v>
      </c>
      <c r="CF343" s="131"/>
      <c r="CG343" s="131"/>
      <c r="CP343" s="132"/>
    </row>
    <row r="344" spans="2:94" s="130" customFormat="1" x14ac:dyDescent="0.2">
      <c r="B344" s="106"/>
      <c r="C344" s="107">
        <f t="shared" si="97"/>
        <v>43775</v>
      </c>
      <c r="D344" s="107" t="str">
        <f t="shared" si="98"/>
        <v>Onsdag</v>
      </c>
      <c r="E344" s="108"/>
      <c r="F344" s="109" t="str">
        <f>IF(OR(E344=""),"",VLOOKUP(E344,[1]Arbejdstider!$B$4:$AE$78,2,))</f>
        <v/>
      </c>
      <c r="G344" s="109" t="str">
        <f>IF(OR(E344=""),"",VLOOKUP(E344,[1]Arbejdstider!$B$4:$AE$78,3,))</f>
        <v/>
      </c>
      <c r="H344" s="109" t="str">
        <f>IF(OR(E344=""),"",VLOOKUP(E344,[1]Arbejdstider!$B$4:$AE$78,4,))</f>
        <v/>
      </c>
      <c r="I344" s="109" t="str">
        <f>IF(OR(E344=""),"",VLOOKUP(E344,[1]Arbejdstider!$B$4:$AE$78,5,))</f>
        <v/>
      </c>
      <c r="J344" s="110" t="str">
        <f>IF(OR(E344=""),"",VLOOKUP(E344,[1]Arbejdstider!$B$4:$AE$78,6,))</f>
        <v/>
      </c>
      <c r="K344" s="110" t="str">
        <f>IF(OR(E344=""),"",VLOOKUP(E344,[1]Arbejdstider!$B$4:$AE$78,7,))</f>
        <v/>
      </c>
      <c r="L344" s="111" t="str">
        <f>IF(OR(E344=""),"",VLOOKUP(E344,[1]Arbejdstider!$B$3:$AE$78,10,))</f>
        <v/>
      </c>
      <c r="M344" s="111" t="str">
        <f>IF(OR(E344=""),"",VLOOKUP(E344,[1]Arbejdstider!$B$4:$AE$78,11,))</f>
        <v/>
      </c>
      <c r="N344" s="109" t="str">
        <f>IF(OR(E344=""),"",VLOOKUP(E344,[1]Arbejdstider!$B$4:$AE$78,14,))</f>
        <v/>
      </c>
      <c r="O344" s="109" t="str">
        <f>IF(OR(E344=""),"",VLOOKUP(E344,[1]Arbejdstider!$B$4:$AE$78,15,))</f>
        <v/>
      </c>
      <c r="P344" s="109" t="str">
        <f>IF(OR(E344=""),"",VLOOKUP(E344,[1]Arbejdstider!$B$4:$AE$78,12,))</f>
        <v/>
      </c>
      <c r="Q344" s="109" t="str">
        <f>IF(OR(E344=""),"",VLOOKUP(E344,[1]Arbejdstider!$B$4:$AE$78,13,))</f>
        <v/>
      </c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 t="str">
        <f>IF(OR(E344=""),"",VLOOKUP(E344,[1]Arbejdstider!$B$4:$AE$78,16,))</f>
        <v/>
      </c>
      <c r="AC344" s="112" t="str">
        <f>IF(OR(E344=""),"",VLOOKUP(E344,[1]Arbejdstider!$B$4:$AE$78,17,))</f>
        <v/>
      </c>
      <c r="AD344" s="112" t="str">
        <f>IF(OR(E344=""),"",VLOOKUP(E344,[1]Arbejdstider!$B$4:$AE$78,18,))</f>
        <v/>
      </c>
      <c r="AE344" s="112" t="str">
        <f>IF(OR(E344=""),"",VLOOKUP(E344,[1]Arbejdstider!$B$4:$AE$78,19,))</f>
        <v/>
      </c>
      <c r="AF344" s="113" t="str">
        <f>IF(OR(E344=""),"",VLOOKUP(E344,[1]Arbejdstider!$B$4:$AE$78,20,))</f>
        <v/>
      </c>
      <c r="AG344" s="109" t="str">
        <f>IF(OR(E344=""),"",VLOOKUP(E344,[1]Arbejdstider!$B$4:$AE$78,21,))</f>
        <v/>
      </c>
      <c r="AH344" s="109" t="str">
        <f>IF(OR(E344=""),"",VLOOKUP(E344,[1]Arbejdstider!$B$4:$AE$78,22,))</f>
        <v/>
      </c>
      <c r="AI344" s="109" t="str">
        <f>IF(OR(E344=""),"",VLOOKUP(E344,[1]Arbejdstider!$B$4:$AE$78,23,))</f>
        <v/>
      </c>
      <c r="AJ344" s="114" t="str">
        <f>IF(OR(E344=""),"",VLOOKUP(E344,[1]Arbejdstider!$B$4:$AE$78,20,))</f>
        <v/>
      </c>
      <c r="AK344" s="110" t="str">
        <f>IF(OR(E344=""),"",VLOOKUP(E344,[1]Arbejdstider!$B$4:$AE$78,21,))</f>
        <v/>
      </c>
      <c r="AL344" s="115"/>
      <c r="AM344" s="115"/>
      <c r="AN344" s="115"/>
      <c r="AO344" s="115"/>
      <c r="AP344" s="115"/>
      <c r="AQ344" s="115"/>
      <c r="AR344" s="116"/>
      <c r="AS344" s="117"/>
      <c r="AT344" s="118" t="str">
        <f>IF(OR(E344=""),"",VLOOKUP(E344,[1]Arbejdstider!$B$4:$AE$78,24,))</f>
        <v/>
      </c>
      <c r="AU344" s="113" t="str">
        <f>IF(OR(E344=""),"",VLOOKUP(E344,[1]Arbejdstider!$B$4:$AE$78,22,))</f>
        <v/>
      </c>
      <c r="AV344" s="113" t="str">
        <f>IF(OR(E344=""),"",VLOOKUP(E344,[1]Arbejdstider!$B$4:$AE$78,23,))</f>
        <v/>
      </c>
      <c r="AW344" s="119">
        <f t="shared" si="84"/>
        <v>0</v>
      </c>
      <c r="AX344" s="120">
        <f>IF(OR($F344="",$G344=""),0,((IF($G344-MAX($F344,([1]Arbejdstider!$C$84/24))+($G344&lt;$F344)&lt;0,0,$G344-MAX($F344,([1]Arbejdstider!$C$84/24))+($G344&lt;$F344)))*24)-((IF(($G344-MAX($F344,([1]Arbejdstider!$D$84/24))+($G344&lt;$F344))&lt;0,0,($G344-MAX($F344,([1]Arbejdstider!$D$84/24))+($G344&lt;$F344)))))*24)</f>
        <v>0</v>
      </c>
      <c r="AY344" s="121">
        <f>IF(OR($F344="",$G344=""),0,((IF($G344-MAX($F344,([1]Arbejdstider!$C$85/24))+($G344&lt;$F344)&lt;0,0,$G344-MAX($F344,([1]Arbejdstider!$C$85/24))+($G344&lt;$F344)))*24)-((IF(($G344-MAX($F344,([1]Arbejdstider!$D$85/24))+($G344&lt;$F344))&lt;0,0,($G344-MAX($F344,([1]Arbejdstider!$D$85/24))+($G344&lt;$F344)))))*24)-IF(OR($AR344="",$AS344=""),0,((IF($AS344-MAX($AR344,([1]Arbejdstider!$C$85/24))+($AS344&lt;$AR344)&lt;0,0,$AS344-MAX($AR344,([1]Arbejdstider!$C$85/24))+($AS344&lt;$AR344)))*24)-((IF(($AS344-MAX($AR344,([1]Arbejdstider!$D$85/24))+($AS344&lt;$AR344))&lt;0,0,($AS344-MAX($AR344,([1]Arbejdstider!$D$85/24))+($AS344&lt;$AR344)))))*24)</f>
        <v>0</v>
      </c>
      <c r="AZ344" s="121" t="str">
        <f>IFERROR(CEILING(IF(E344="","",IF(OR($F344=0,$G344=0),0,($G344&lt;=$F344)*(1-([1]Arbejdstider!$C$86/24)+([1]Arbejdstider!$D$86/24))*24+(MIN(([1]Arbejdstider!$D$86/24),$G344)-MIN(([1]Arbejdstider!$D$86/24),$F344)+MAX(([1]Arbejdstider!$C$86/24),$G344)-MAX(([1]Arbejdstider!$C$86/24),$F344))*24)-IF(OR($AR344=0,$AS344=0),0,($AS344&lt;=$AR344)*(1-([1]Arbejdstider!$C$86/24)+([1]Arbejdstider!$D$86/24))*24+(MIN(([1]Arbejdstider!$D$86/24),$AS344)-MIN(([1]Arbejdstider!$D$86/24),$AR344)+MAX(([1]Arbejdstider!$C$86/24),$AS344)-MAX(([1]Arbejdstider!$C$86/24),$AR344))*24)+IF(OR($H344=0,$I344=0),0,($I344&lt;=$H344)*(1-([1]Arbejdstider!$C$86/24)+([1]Arbejdstider!$D$86/24))*24+(MIN(([1]Arbejdstider!$D$86/24),$I344)-MIN(([1]Arbejdstider!$D$86/24),$H344)+MAX(([1]Arbejdstider!$C$86/24),$G344)-MAX(([1]Arbejdstider!$C$86/24),$H344))*24)),0.5),"")</f>
        <v/>
      </c>
      <c r="BA344" s="122">
        <f t="shared" si="86"/>
        <v>0</v>
      </c>
      <c r="BB344" s="122">
        <f t="shared" si="87"/>
        <v>0</v>
      </c>
      <c r="BC344" s="122">
        <f t="shared" si="88"/>
        <v>0</v>
      </c>
      <c r="BD344" s="123"/>
      <c r="BE344" s="124"/>
      <c r="BF344" s="122">
        <f t="shared" si="85"/>
        <v>0</v>
      </c>
      <c r="BG344" s="121" t="str">
        <f t="shared" si="95"/>
        <v/>
      </c>
      <c r="BH344" s="121">
        <f t="shared" si="89"/>
        <v>0</v>
      </c>
      <c r="BI344" s="121">
        <f t="shared" si="90"/>
        <v>0</v>
      </c>
      <c r="BJ344" s="121">
        <f t="shared" si="91"/>
        <v>0</v>
      </c>
      <c r="BK344" s="121">
        <f t="shared" si="83"/>
        <v>0</v>
      </c>
      <c r="BL344" s="121">
        <f t="shared" si="96"/>
        <v>0</v>
      </c>
      <c r="BM344" s="121">
        <f t="shared" si="92"/>
        <v>0</v>
      </c>
      <c r="BN344" s="121"/>
      <c r="BO344" s="125"/>
      <c r="BP344" s="126">
        <f>IF(OR(F344=0,G344=0),0,IF(AND(WEEKDAY(C344,2)=5,G344&lt;F344,G344&gt;(6/24)),(G344-MAX(F344,(6/24))+(F344&gt;G344))*24-7,IF(WEEKDAY(C344,2)=6,(G344-MAX(F344,(6/24))+(F344&gt;G344))*24,IF(WEEKDAY(C344,2)=7,IF(F344&gt;G344,([1]Arbejdstider!H$87-F344)*24,IF(F344&lt;G344,(G344-F344)*24)),0))))</f>
        <v>0</v>
      </c>
      <c r="BQ344" s="126" t="str">
        <f>IF(OR(H344=0,I344=0),0,IF(AND(WEEKDAY(C344,2)=5,I344&lt;H344,I344&gt;(6/24)),(I344-MAX(H344,(6/24))+(H344&gt;I344))*24-7,IF(WEEKDAY(C344,2)=6,(I344-MAX(H344,(6/24))+(H344&gt;I344))*24,IF(WEEKDAY(C344,2)=7,IF(H344&gt;I344,([1]Arbejdstider!H$87-H344)*24,IF(H344&lt;I344,(I344-H344)*24)),""))))</f>
        <v/>
      </c>
      <c r="BR344" s="126"/>
      <c r="BS344" s="126"/>
      <c r="BT344" s="127"/>
      <c r="BU344" s="128">
        <f t="shared" si="93"/>
        <v>0</v>
      </c>
      <c r="BV344" s="129" t="str">
        <f t="shared" si="94"/>
        <v>Onsdag</v>
      </c>
      <c r="CF344" s="131"/>
      <c r="CG344" s="131"/>
      <c r="CP344" s="132"/>
    </row>
    <row r="345" spans="2:94" s="130" customFormat="1" x14ac:dyDescent="0.2">
      <c r="B345" s="106"/>
      <c r="C345" s="107">
        <f t="shared" si="97"/>
        <v>43776</v>
      </c>
      <c r="D345" s="107" t="str">
        <f t="shared" si="98"/>
        <v>Torsdag</v>
      </c>
      <c r="E345" s="108"/>
      <c r="F345" s="109" t="str">
        <f>IF(OR(E345=""),"",VLOOKUP(E345,[1]Arbejdstider!$B$4:$AE$78,2,))</f>
        <v/>
      </c>
      <c r="G345" s="109" t="str">
        <f>IF(OR(E345=""),"",VLOOKUP(E345,[1]Arbejdstider!$B$4:$AE$78,3,))</f>
        <v/>
      </c>
      <c r="H345" s="109" t="str">
        <f>IF(OR(E345=""),"",VLOOKUP(E345,[1]Arbejdstider!$B$4:$AE$78,4,))</f>
        <v/>
      </c>
      <c r="I345" s="109" t="str">
        <f>IF(OR(E345=""),"",VLOOKUP(E345,[1]Arbejdstider!$B$4:$AE$78,5,))</f>
        <v/>
      </c>
      <c r="J345" s="110" t="str">
        <f>IF(OR(E345=""),"",VLOOKUP(E345,[1]Arbejdstider!$B$4:$AE$78,6,))</f>
        <v/>
      </c>
      <c r="K345" s="110" t="str">
        <f>IF(OR(E345=""),"",VLOOKUP(E345,[1]Arbejdstider!$B$4:$AE$78,7,))</f>
        <v/>
      </c>
      <c r="L345" s="111" t="str">
        <f>IF(OR(E345=""),"",VLOOKUP(E345,[1]Arbejdstider!$B$3:$AE$78,10,))</f>
        <v/>
      </c>
      <c r="M345" s="111" t="str">
        <f>IF(OR(E345=""),"",VLOOKUP(E345,[1]Arbejdstider!$B$4:$AE$78,11,))</f>
        <v/>
      </c>
      <c r="N345" s="109" t="str">
        <f>IF(OR(E345=""),"",VLOOKUP(E345,[1]Arbejdstider!$B$4:$AE$78,14,))</f>
        <v/>
      </c>
      <c r="O345" s="109" t="str">
        <f>IF(OR(E345=""),"",VLOOKUP(E345,[1]Arbejdstider!$B$4:$AE$78,15,))</f>
        <v/>
      </c>
      <c r="P345" s="109" t="str">
        <f>IF(OR(E345=""),"",VLOOKUP(E345,[1]Arbejdstider!$B$4:$AE$78,12,))</f>
        <v/>
      </c>
      <c r="Q345" s="109" t="str">
        <f>IF(OR(E345=""),"",VLOOKUP(E345,[1]Arbejdstider!$B$4:$AE$78,13,))</f>
        <v/>
      </c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 t="str">
        <f>IF(OR(E345=""),"",VLOOKUP(E345,[1]Arbejdstider!$B$4:$AE$78,16,))</f>
        <v/>
      </c>
      <c r="AC345" s="112" t="str">
        <f>IF(OR(E345=""),"",VLOOKUP(E345,[1]Arbejdstider!$B$4:$AE$78,17,))</f>
        <v/>
      </c>
      <c r="AD345" s="112" t="str">
        <f>IF(OR(E345=""),"",VLOOKUP(E345,[1]Arbejdstider!$B$4:$AE$78,18,))</f>
        <v/>
      </c>
      <c r="AE345" s="112" t="str">
        <f>IF(OR(E345=""),"",VLOOKUP(E345,[1]Arbejdstider!$B$4:$AE$78,19,))</f>
        <v/>
      </c>
      <c r="AF345" s="113" t="str">
        <f>IF(OR(E345=""),"",VLOOKUP(E345,[1]Arbejdstider!$B$4:$AE$78,20,))</f>
        <v/>
      </c>
      <c r="AG345" s="109" t="str">
        <f>IF(OR(E345=""),"",VLOOKUP(E345,[1]Arbejdstider!$B$4:$AE$78,21,))</f>
        <v/>
      </c>
      <c r="AH345" s="109" t="str">
        <f>IF(OR(E345=""),"",VLOOKUP(E345,[1]Arbejdstider!$B$4:$AE$78,22,))</f>
        <v/>
      </c>
      <c r="AI345" s="109" t="str">
        <f>IF(OR(E345=""),"",VLOOKUP(E345,[1]Arbejdstider!$B$4:$AE$78,23,))</f>
        <v/>
      </c>
      <c r="AJ345" s="114" t="str">
        <f>IF(OR(E345=""),"",VLOOKUP(E345,[1]Arbejdstider!$B$4:$AE$78,20,))</f>
        <v/>
      </c>
      <c r="AK345" s="110" t="str">
        <f>IF(OR(E345=""),"",VLOOKUP(E345,[1]Arbejdstider!$B$4:$AE$78,21,))</f>
        <v/>
      </c>
      <c r="AL345" s="115"/>
      <c r="AM345" s="115"/>
      <c r="AN345" s="115"/>
      <c r="AO345" s="115"/>
      <c r="AP345" s="115"/>
      <c r="AQ345" s="115"/>
      <c r="AR345" s="116"/>
      <c r="AS345" s="117"/>
      <c r="AT345" s="118" t="str">
        <f>IF(OR(E345=""),"",VLOOKUP(E345,[1]Arbejdstider!$B$4:$AE$78,24,))</f>
        <v/>
      </c>
      <c r="AU345" s="113" t="str">
        <f>IF(OR(E345=""),"",VLOOKUP(E345,[1]Arbejdstider!$B$4:$AE$78,22,))</f>
        <v/>
      </c>
      <c r="AV345" s="113" t="str">
        <f>IF(OR(E345=""),"",VLOOKUP(E345,[1]Arbejdstider!$B$4:$AE$78,23,))</f>
        <v/>
      </c>
      <c r="AW345" s="119">
        <f t="shared" si="84"/>
        <v>0</v>
      </c>
      <c r="AX345" s="120">
        <f>IF(OR($F345="",$G345=""),0,((IF($G345-MAX($F345,([1]Arbejdstider!$C$84/24))+($G345&lt;$F345)&lt;0,0,$G345-MAX($F345,([1]Arbejdstider!$C$84/24))+($G345&lt;$F345)))*24)-((IF(($G345-MAX($F345,([1]Arbejdstider!$D$84/24))+($G345&lt;$F345))&lt;0,0,($G345-MAX($F345,([1]Arbejdstider!$D$84/24))+($G345&lt;$F345)))))*24)</f>
        <v>0</v>
      </c>
      <c r="AY345" s="121">
        <f>IF(OR($F345="",$G345=""),0,((IF($G345-MAX($F345,([1]Arbejdstider!$C$85/24))+($G345&lt;$F345)&lt;0,0,$G345-MAX($F345,([1]Arbejdstider!$C$85/24))+($G345&lt;$F345)))*24)-((IF(($G345-MAX($F345,([1]Arbejdstider!$D$85/24))+($G345&lt;$F345))&lt;0,0,($G345-MAX($F345,([1]Arbejdstider!$D$85/24))+($G345&lt;$F345)))))*24)-IF(OR($AR345="",$AS345=""),0,((IF($AS345-MAX($AR345,([1]Arbejdstider!$C$85/24))+($AS345&lt;$AR345)&lt;0,0,$AS345-MAX($AR345,([1]Arbejdstider!$C$85/24))+($AS345&lt;$AR345)))*24)-((IF(($AS345-MAX($AR345,([1]Arbejdstider!$D$85/24))+($AS345&lt;$AR345))&lt;0,0,($AS345-MAX($AR345,([1]Arbejdstider!$D$85/24))+($AS345&lt;$AR345)))))*24)</f>
        <v>0</v>
      </c>
      <c r="AZ345" s="121" t="str">
        <f>IFERROR(CEILING(IF(E345="","",IF(OR($F345=0,$G345=0),0,($G345&lt;=$F345)*(1-([1]Arbejdstider!$C$86/24)+([1]Arbejdstider!$D$86/24))*24+(MIN(([1]Arbejdstider!$D$86/24),$G345)-MIN(([1]Arbejdstider!$D$86/24),$F345)+MAX(([1]Arbejdstider!$C$86/24),$G345)-MAX(([1]Arbejdstider!$C$86/24),$F345))*24)-IF(OR($AR345=0,$AS345=0),0,($AS345&lt;=$AR345)*(1-([1]Arbejdstider!$C$86/24)+([1]Arbejdstider!$D$86/24))*24+(MIN(([1]Arbejdstider!$D$86/24),$AS345)-MIN(([1]Arbejdstider!$D$86/24),$AR345)+MAX(([1]Arbejdstider!$C$86/24),$AS345)-MAX(([1]Arbejdstider!$C$86/24),$AR345))*24)+IF(OR($H345=0,$I345=0),0,($I345&lt;=$H345)*(1-([1]Arbejdstider!$C$86/24)+([1]Arbejdstider!$D$86/24))*24+(MIN(([1]Arbejdstider!$D$86/24),$I345)-MIN(([1]Arbejdstider!$D$86/24),$H345)+MAX(([1]Arbejdstider!$C$86/24),$G345)-MAX(([1]Arbejdstider!$C$86/24),$H345))*24)),0.5),"")</f>
        <v/>
      </c>
      <c r="BA345" s="122">
        <f t="shared" si="86"/>
        <v>0</v>
      </c>
      <c r="BB345" s="122">
        <f t="shared" si="87"/>
        <v>0</v>
      </c>
      <c r="BC345" s="122">
        <f t="shared" si="88"/>
        <v>0</v>
      </c>
      <c r="BD345" s="123"/>
      <c r="BE345" s="124"/>
      <c r="BF345" s="122">
        <f t="shared" si="85"/>
        <v>0</v>
      </c>
      <c r="BG345" s="121" t="str">
        <f t="shared" si="95"/>
        <v/>
      </c>
      <c r="BH345" s="121">
        <f t="shared" si="89"/>
        <v>0</v>
      </c>
      <c r="BI345" s="121">
        <f t="shared" si="90"/>
        <v>0</v>
      </c>
      <c r="BJ345" s="121">
        <f t="shared" si="91"/>
        <v>0</v>
      </c>
      <c r="BK345" s="121">
        <f t="shared" si="83"/>
        <v>0</v>
      </c>
      <c r="BL345" s="121">
        <f t="shared" si="96"/>
        <v>0</v>
      </c>
      <c r="BM345" s="121">
        <f t="shared" si="92"/>
        <v>0</v>
      </c>
      <c r="BN345" s="121"/>
      <c r="BO345" s="125"/>
      <c r="BP345" s="126">
        <f>IF(OR(F345=0,G345=0),0,IF(AND(WEEKDAY(C345,2)=5,G345&lt;F345,G345&gt;(6/24)),(G345-MAX(F345,(6/24))+(F345&gt;G345))*24-7,IF(WEEKDAY(C345,2)=6,(G345-MAX(F345,(6/24))+(F345&gt;G345))*24,IF(WEEKDAY(C345,2)=7,IF(F345&gt;G345,([1]Arbejdstider!H$87-F345)*24,IF(F345&lt;G345,(G345-F345)*24)),0))))</f>
        <v>0</v>
      </c>
      <c r="BQ345" s="126" t="str">
        <f>IF(OR(H345=0,I345=0),0,IF(AND(WEEKDAY(C345,2)=5,I345&lt;H345,I345&gt;(6/24)),(I345-MAX(H345,(6/24))+(H345&gt;I345))*24-7,IF(WEEKDAY(C345,2)=6,(I345-MAX(H345,(6/24))+(H345&gt;I345))*24,IF(WEEKDAY(C345,2)=7,IF(H345&gt;I345,([1]Arbejdstider!H$87-H345)*24,IF(H345&lt;I345,(I345-H345)*24)),""))))</f>
        <v/>
      </c>
      <c r="BR345" s="126"/>
      <c r="BS345" s="126"/>
      <c r="BT345" s="127"/>
      <c r="BU345" s="128">
        <f t="shared" si="93"/>
        <v>0</v>
      </c>
      <c r="BV345" s="129" t="str">
        <f t="shared" si="94"/>
        <v>Torsdag</v>
      </c>
      <c r="CF345" s="131"/>
      <c r="CG345" s="131"/>
      <c r="CP345" s="132"/>
    </row>
    <row r="346" spans="2:94" s="130" customFormat="1" x14ac:dyDescent="0.2">
      <c r="B346" s="106"/>
      <c r="C346" s="107">
        <f t="shared" si="97"/>
        <v>43777</v>
      </c>
      <c r="D346" s="107" t="str">
        <f t="shared" si="98"/>
        <v>Fredag</v>
      </c>
      <c r="E346" s="108"/>
      <c r="F346" s="109" t="str">
        <f>IF(OR(E346=""),"",VLOOKUP(E346,[1]Arbejdstider!$B$4:$AE$78,2,))</f>
        <v/>
      </c>
      <c r="G346" s="109" t="str">
        <f>IF(OR(E346=""),"",VLOOKUP(E346,[1]Arbejdstider!$B$4:$AE$78,3,))</f>
        <v/>
      </c>
      <c r="H346" s="109" t="str">
        <f>IF(OR(E346=""),"",VLOOKUP(E346,[1]Arbejdstider!$B$4:$AE$78,4,))</f>
        <v/>
      </c>
      <c r="I346" s="109" t="str">
        <f>IF(OR(E346=""),"",VLOOKUP(E346,[1]Arbejdstider!$B$4:$AE$78,5,))</f>
        <v/>
      </c>
      <c r="J346" s="110" t="str">
        <f>IF(OR(E346=""),"",VLOOKUP(E346,[1]Arbejdstider!$B$4:$AE$78,6,))</f>
        <v/>
      </c>
      <c r="K346" s="110" t="str">
        <f>IF(OR(E346=""),"",VLOOKUP(E346,[1]Arbejdstider!$B$4:$AE$78,7,))</f>
        <v/>
      </c>
      <c r="L346" s="111" t="str">
        <f>IF(OR(E346=""),"",VLOOKUP(E346,[1]Arbejdstider!$B$3:$AE$78,10,))</f>
        <v/>
      </c>
      <c r="M346" s="111" t="str">
        <f>IF(OR(E346=""),"",VLOOKUP(E346,[1]Arbejdstider!$B$4:$AE$78,11,))</f>
        <v/>
      </c>
      <c r="N346" s="109" t="str">
        <f>IF(OR(E346=""),"",VLOOKUP(E346,[1]Arbejdstider!$B$4:$AE$78,14,))</f>
        <v/>
      </c>
      <c r="O346" s="109" t="str">
        <f>IF(OR(E346=""),"",VLOOKUP(E346,[1]Arbejdstider!$B$4:$AE$78,15,))</f>
        <v/>
      </c>
      <c r="P346" s="109" t="str">
        <f>IF(OR(E346=""),"",VLOOKUP(E346,[1]Arbejdstider!$B$4:$AE$78,12,))</f>
        <v/>
      </c>
      <c r="Q346" s="109" t="str">
        <f>IF(OR(E346=""),"",VLOOKUP(E346,[1]Arbejdstider!$B$4:$AE$78,13,))</f>
        <v/>
      </c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 t="str">
        <f>IF(OR(E346=""),"",VLOOKUP(E346,[1]Arbejdstider!$B$4:$AE$78,16,))</f>
        <v/>
      </c>
      <c r="AC346" s="112" t="str">
        <f>IF(OR(E346=""),"",VLOOKUP(E346,[1]Arbejdstider!$B$4:$AE$78,17,))</f>
        <v/>
      </c>
      <c r="AD346" s="112" t="str">
        <f>IF(OR(E346=""),"",VLOOKUP(E346,[1]Arbejdstider!$B$4:$AE$78,18,))</f>
        <v/>
      </c>
      <c r="AE346" s="112" t="str">
        <f>IF(OR(E346=""),"",VLOOKUP(E346,[1]Arbejdstider!$B$4:$AE$78,19,))</f>
        <v/>
      </c>
      <c r="AF346" s="113" t="str">
        <f>IF(OR(E346=""),"",VLOOKUP(E346,[1]Arbejdstider!$B$4:$AE$78,20,))</f>
        <v/>
      </c>
      <c r="AG346" s="109" t="str">
        <f>IF(OR(E346=""),"",VLOOKUP(E346,[1]Arbejdstider!$B$4:$AE$78,21,))</f>
        <v/>
      </c>
      <c r="AH346" s="109" t="str">
        <f>IF(OR(E346=""),"",VLOOKUP(E346,[1]Arbejdstider!$B$4:$AE$78,22,))</f>
        <v/>
      </c>
      <c r="AI346" s="109" t="str">
        <f>IF(OR(E346=""),"",VLOOKUP(E346,[1]Arbejdstider!$B$4:$AE$78,23,))</f>
        <v/>
      </c>
      <c r="AJ346" s="114" t="str">
        <f>IF(OR(E346=""),"",VLOOKUP(E346,[1]Arbejdstider!$B$4:$AE$78,20,))</f>
        <v/>
      </c>
      <c r="AK346" s="110" t="str">
        <f>IF(OR(E346=""),"",VLOOKUP(E346,[1]Arbejdstider!$B$4:$AE$78,21,))</f>
        <v/>
      </c>
      <c r="AL346" s="115"/>
      <c r="AM346" s="115"/>
      <c r="AN346" s="115"/>
      <c r="AO346" s="115"/>
      <c r="AP346" s="115"/>
      <c r="AQ346" s="115"/>
      <c r="AR346" s="116"/>
      <c r="AS346" s="117"/>
      <c r="AT346" s="118" t="str">
        <f>IF(OR(E346=""),"",VLOOKUP(E346,[1]Arbejdstider!$B$4:$AE$78,24,))</f>
        <v/>
      </c>
      <c r="AU346" s="113" t="str">
        <f>IF(OR(E346=""),"",VLOOKUP(E346,[1]Arbejdstider!$B$4:$AE$78,22,))</f>
        <v/>
      </c>
      <c r="AV346" s="113" t="str">
        <f>IF(OR(E346=""),"",VLOOKUP(E346,[1]Arbejdstider!$B$4:$AE$78,23,))</f>
        <v/>
      </c>
      <c r="AW346" s="119">
        <f t="shared" si="84"/>
        <v>0</v>
      </c>
      <c r="AX346" s="120">
        <f>IF(OR($F346="",$G346=""),0,((IF($G346-MAX($F346,([1]Arbejdstider!$C$84/24))+($G346&lt;$F346)&lt;0,0,$G346-MAX($F346,([1]Arbejdstider!$C$84/24))+($G346&lt;$F346)))*24)-((IF(($G346-MAX($F346,([1]Arbejdstider!$D$84/24))+($G346&lt;$F346))&lt;0,0,($G346-MAX($F346,([1]Arbejdstider!$D$84/24))+($G346&lt;$F346)))))*24)</f>
        <v>0</v>
      </c>
      <c r="AY346" s="121">
        <f>IF(OR($F346="",$G346=""),0,((IF($G346-MAX($F346,([1]Arbejdstider!$C$85/24))+($G346&lt;$F346)&lt;0,0,$G346-MAX($F346,([1]Arbejdstider!$C$85/24))+($G346&lt;$F346)))*24)-((IF(($G346-MAX($F346,([1]Arbejdstider!$D$85/24))+($G346&lt;$F346))&lt;0,0,($G346-MAX($F346,([1]Arbejdstider!$D$85/24))+($G346&lt;$F346)))))*24)-IF(OR($AR346="",$AS346=""),0,((IF($AS346-MAX($AR346,([1]Arbejdstider!$C$85/24))+($AS346&lt;$AR346)&lt;0,0,$AS346-MAX($AR346,([1]Arbejdstider!$C$85/24))+($AS346&lt;$AR346)))*24)-((IF(($AS346-MAX($AR346,([1]Arbejdstider!$D$85/24))+($AS346&lt;$AR346))&lt;0,0,($AS346-MAX($AR346,([1]Arbejdstider!$D$85/24))+($AS346&lt;$AR346)))))*24)</f>
        <v>0</v>
      </c>
      <c r="AZ346" s="121" t="str">
        <f>IFERROR(CEILING(IF(E346="","",IF(OR($F346=0,$G346=0),0,($G346&lt;=$F346)*(1-([1]Arbejdstider!$C$86/24)+([1]Arbejdstider!$D$86/24))*24+(MIN(([1]Arbejdstider!$D$86/24),$G346)-MIN(([1]Arbejdstider!$D$86/24),$F346)+MAX(([1]Arbejdstider!$C$86/24),$G346)-MAX(([1]Arbejdstider!$C$86/24),$F346))*24)-IF(OR($AR346=0,$AS346=0),0,($AS346&lt;=$AR346)*(1-([1]Arbejdstider!$C$86/24)+([1]Arbejdstider!$D$86/24))*24+(MIN(([1]Arbejdstider!$D$86/24),$AS346)-MIN(([1]Arbejdstider!$D$86/24),$AR346)+MAX(([1]Arbejdstider!$C$86/24),$AS346)-MAX(([1]Arbejdstider!$C$86/24),$AR346))*24)+IF(OR($H346=0,$I346=0),0,($I346&lt;=$H346)*(1-([1]Arbejdstider!$C$86/24)+([1]Arbejdstider!$D$86/24))*24+(MIN(([1]Arbejdstider!$D$86/24),$I346)-MIN(([1]Arbejdstider!$D$86/24),$H346)+MAX(([1]Arbejdstider!$C$86/24),$G346)-MAX(([1]Arbejdstider!$C$86/24),$H346))*24)),0.5),"")</f>
        <v/>
      </c>
      <c r="BA346" s="122">
        <f t="shared" si="86"/>
        <v>0</v>
      </c>
      <c r="BB346" s="122">
        <f t="shared" si="87"/>
        <v>0</v>
      </c>
      <c r="BC346" s="122">
        <f t="shared" si="88"/>
        <v>0</v>
      </c>
      <c r="BD346" s="123"/>
      <c r="BE346" s="124"/>
      <c r="BF346" s="122">
        <f t="shared" si="85"/>
        <v>0</v>
      </c>
      <c r="BG346" s="121" t="str">
        <f t="shared" si="95"/>
        <v/>
      </c>
      <c r="BH346" s="121">
        <f t="shared" si="89"/>
        <v>0</v>
      </c>
      <c r="BI346" s="121">
        <f t="shared" si="90"/>
        <v>0</v>
      </c>
      <c r="BJ346" s="121">
        <f t="shared" si="91"/>
        <v>0</v>
      </c>
      <c r="BK346" s="121">
        <f t="shared" si="83"/>
        <v>0</v>
      </c>
      <c r="BL346" s="121">
        <f t="shared" si="96"/>
        <v>0</v>
      </c>
      <c r="BM346" s="121">
        <f t="shared" si="92"/>
        <v>0</v>
      </c>
      <c r="BN346" s="121"/>
      <c r="BO346" s="125"/>
      <c r="BP346" s="126">
        <f>IF(OR(F346=0,G346=0),0,IF(AND(WEEKDAY(C346,2)=5,G346&lt;F346,G346&gt;(6/24)),(G346-MAX(F346,(6/24))+(F346&gt;G346))*24-7,IF(WEEKDAY(C346,2)=6,(G346-MAX(F346,(6/24))+(F346&gt;G346))*24,IF(WEEKDAY(C346,2)=7,IF(F346&gt;G346,([1]Arbejdstider!H$87-F346)*24,IF(F346&lt;G346,(G346-F346)*24)),0))))</f>
        <v>0</v>
      </c>
      <c r="BQ346" s="126" t="str">
        <f>IF(OR(H346=0,I346=0),0,IF(AND(WEEKDAY(C346,2)=5,I346&lt;H346,I346&gt;(6/24)),(I346-MAX(H346,(6/24))+(H346&gt;I346))*24-7,IF(WEEKDAY(C346,2)=6,(I346-MAX(H346,(6/24))+(H346&gt;I346))*24,IF(WEEKDAY(C346,2)=7,IF(H346&gt;I346,([1]Arbejdstider!H$87-H346)*24,IF(H346&lt;I346,(I346-H346)*24)),""))))</f>
        <v/>
      </c>
      <c r="BR346" s="126"/>
      <c r="BS346" s="126"/>
      <c r="BT346" s="127"/>
      <c r="BU346" s="128">
        <f t="shared" si="93"/>
        <v>0</v>
      </c>
      <c r="BV346" s="129" t="str">
        <f t="shared" si="94"/>
        <v>Fredag</v>
      </c>
      <c r="CF346" s="131"/>
      <c r="CG346" s="131"/>
      <c r="CP346" s="132"/>
    </row>
    <row r="347" spans="2:94" s="130" customFormat="1" x14ac:dyDescent="0.2">
      <c r="B347" s="106"/>
      <c r="C347" s="107">
        <f t="shared" si="97"/>
        <v>43778</v>
      </c>
      <c r="D347" s="107" t="str">
        <f t="shared" si="98"/>
        <v>Lørdag</v>
      </c>
      <c r="E347" s="108"/>
      <c r="F347" s="109" t="str">
        <f>IF(OR(E347=""),"",VLOOKUP(E347,[1]Arbejdstider!$B$4:$AE$78,2,))</f>
        <v/>
      </c>
      <c r="G347" s="109" t="str">
        <f>IF(OR(E347=""),"",VLOOKUP(E347,[1]Arbejdstider!$B$4:$AE$78,3,))</f>
        <v/>
      </c>
      <c r="H347" s="109" t="str">
        <f>IF(OR(E347=""),"",VLOOKUP(E347,[1]Arbejdstider!$B$4:$AE$78,4,))</f>
        <v/>
      </c>
      <c r="I347" s="109" t="str">
        <f>IF(OR(E347=""),"",VLOOKUP(E347,[1]Arbejdstider!$B$4:$AE$78,5,))</f>
        <v/>
      </c>
      <c r="J347" s="110" t="str">
        <f>IF(OR(E347=""),"",VLOOKUP(E347,[1]Arbejdstider!$B$4:$AE$78,6,))</f>
        <v/>
      </c>
      <c r="K347" s="110" t="str">
        <f>IF(OR(E347=""),"",VLOOKUP(E347,[1]Arbejdstider!$B$4:$AE$78,7,))</f>
        <v/>
      </c>
      <c r="L347" s="111" t="str">
        <f>IF(OR(E347=""),"",VLOOKUP(E347,[1]Arbejdstider!$B$3:$AE$78,10,))</f>
        <v/>
      </c>
      <c r="M347" s="111" t="str">
        <f>IF(OR(E347=""),"",VLOOKUP(E347,[1]Arbejdstider!$B$4:$AE$78,11,))</f>
        <v/>
      </c>
      <c r="N347" s="109" t="str">
        <f>IF(OR(E347=""),"",VLOOKUP(E347,[1]Arbejdstider!$B$4:$AE$78,14,))</f>
        <v/>
      </c>
      <c r="O347" s="109" t="str">
        <f>IF(OR(E347=""),"",VLOOKUP(E347,[1]Arbejdstider!$B$4:$AE$78,15,))</f>
        <v/>
      </c>
      <c r="P347" s="109" t="str">
        <f>IF(OR(E347=""),"",VLOOKUP(E347,[1]Arbejdstider!$B$4:$AE$78,12,))</f>
        <v/>
      </c>
      <c r="Q347" s="109" t="str">
        <f>IF(OR(E347=""),"",VLOOKUP(E347,[1]Arbejdstider!$B$4:$AE$78,13,))</f>
        <v/>
      </c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 t="str">
        <f>IF(OR(E347=""),"",VLOOKUP(E347,[1]Arbejdstider!$B$4:$AE$78,16,))</f>
        <v/>
      </c>
      <c r="AC347" s="112" t="str">
        <f>IF(OR(E347=""),"",VLOOKUP(E347,[1]Arbejdstider!$B$4:$AE$78,17,))</f>
        <v/>
      </c>
      <c r="AD347" s="112" t="str">
        <f>IF(OR(E347=""),"",VLOOKUP(E347,[1]Arbejdstider!$B$4:$AE$78,18,))</f>
        <v/>
      </c>
      <c r="AE347" s="112" t="str">
        <f>IF(OR(E347=""),"",VLOOKUP(E347,[1]Arbejdstider!$B$4:$AE$78,19,))</f>
        <v/>
      </c>
      <c r="AF347" s="113" t="str">
        <f>IF(OR(E347=""),"",VLOOKUP(E347,[1]Arbejdstider!$B$4:$AE$78,20,))</f>
        <v/>
      </c>
      <c r="AG347" s="109" t="str">
        <f>IF(OR(E347=""),"",VLOOKUP(E347,[1]Arbejdstider!$B$4:$AE$78,21,))</f>
        <v/>
      </c>
      <c r="AH347" s="109" t="str">
        <f>IF(OR(E347=""),"",VLOOKUP(E347,[1]Arbejdstider!$B$4:$AE$78,22,))</f>
        <v/>
      </c>
      <c r="AI347" s="109" t="str">
        <f>IF(OR(E347=""),"",VLOOKUP(E347,[1]Arbejdstider!$B$4:$AE$78,23,))</f>
        <v/>
      </c>
      <c r="AJ347" s="114" t="str">
        <f>IF(OR(E347=""),"",VLOOKUP(E347,[1]Arbejdstider!$B$4:$AE$78,20,))</f>
        <v/>
      </c>
      <c r="AK347" s="110" t="str">
        <f>IF(OR(E347=""),"",VLOOKUP(E347,[1]Arbejdstider!$B$4:$AE$78,21,))</f>
        <v/>
      </c>
      <c r="AL347" s="115"/>
      <c r="AM347" s="115"/>
      <c r="AN347" s="115"/>
      <c r="AO347" s="115"/>
      <c r="AP347" s="115"/>
      <c r="AQ347" s="115"/>
      <c r="AR347" s="116"/>
      <c r="AS347" s="117"/>
      <c r="AT347" s="118" t="str">
        <f>IF(OR(E347=""),"",VLOOKUP(E347,[1]Arbejdstider!$B$4:$AE$78,24,))</f>
        <v/>
      </c>
      <c r="AU347" s="113" t="str">
        <f>IF(OR(E347=""),"",VLOOKUP(E347,[1]Arbejdstider!$B$4:$AE$78,22,))</f>
        <v/>
      </c>
      <c r="AV347" s="113" t="str">
        <f>IF(OR(E347=""),"",VLOOKUP(E347,[1]Arbejdstider!$B$4:$AE$78,23,))</f>
        <v/>
      </c>
      <c r="AW347" s="119">
        <f t="shared" si="84"/>
        <v>0</v>
      </c>
      <c r="AX347" s="120">
        <f>IF(OR($F347="",$G347=""),0,((IF($G347-MAX($F347,([1]Arbejdstider!$C$84/24))+($G347&lt;$F347)&lt;0,0,$G347-MAX($F347,([1]Arbejdstider!$C$84/24))+($G347&lt;$F347)))*24)-((IF(($G347-MAX($F347,([1]Arbejdstider!$D$84/24))+($G347&lt;$F347))&lt;0,0,($G347-MAX($F347,([1]Arbejdstider!$D$84/24))+($G347&lt;$F347)))))*24)</f>
        <v>0</v>
      </c>
      <c r="AY347" s="121">
        <f>IF(OR($F347="",$G347=""),0,((IF($G347-MAX($F347,([1]Arbejdstider!$C$85/24))+($G347&lt;$F347)&lt;0,0,$G347-MAX($F347,([1]Arbejdstider!$C$85/24))+($G347&lt;$F347)))*24)-((IF(($G347-MAX($F347,([1]Arbejdstider!$D$85/24))+($G347&lt;$F347))&lt;0,0,($G347-MAX($F347,([1]Arbejdstider!$D$85/24))+($G347&lt;$F347)))))*24)-IF(OR($AR347="",$AS347=""),0,((IF($AS347-MAX($AR347,([1]Arbejdstider!$C$85/24))+($AS347&lt;$AR347)&lt;0,0,$AS347-MAX($AR347,([1]Arbejdstider!$C$85/24))+($AS347&lt;$AR347)))*24)-((IF(($AS347-MAX($AR347,([1]Arbejdstider!$D$85/24))+($AS347&lt;$AR347))&lt;0,0,($AS347-MAX($AR347,([1]Arbejdstider!$D$85/24))+($AS347&lt;$AR347)))))*24)</f>
        <v>0</v>
      </c>
      <c r="AZ347" s="121" t="str">
        <f>IFERROR(CEILING(IF(E347="","",IF(OR($F347=0,$G347=0),0,($G347&lt;=$F347)*(1-([1]Arbejdstider!$C$86/24)+([1]Arbejdstider!$D$86/24))*24+(MIN(([1]Arbejdstider!$D$86/24),$G347)-MIN(([1]Arbejdstider!$D$86/24),$F347)+MAX(([1]Arbejdstider!$C$86/24),$G347)-MAX(([1]Arbejdstider!$C$86/24),$F347))*24)-IF(OR($AR347=0,$AS347=0),0,($AS347&lt;=$AR347)*(1-([1]Arbejdstider!$C$86/24)+([1]Arbejdstider!$D$86/24))*24+(MIN(([1]Arbejdstider!$D$86/24),$AS347)-MIN(([1]Arbejdstider!$D$86/24),$AR347)+MAX(([1]Arbejdstider!$C$86/24),$AS347)-MAX(([1]Arbejdstider!$C$86/24),$AR347))*24)+IF(OR($H347=0,$I347=0),0,($I347&lt;=$H347)*(1-([1]Arbejdstider!$C$86/24)+([1]Arbejdstider!$D$86/24))*24+(MIN(([1]Arbejdstider!$D$86/24),$I347)-MIN(([1]Arbejdstider!$D$86/24),$H347)+MAX(([1]Arbejdstider!$C$86/24),$G347)-MAX(([1]Arbejdstider!$C$86/24),$H347))*24)),0.5),"")</f>
        <v/>
      </c>
      <c r="BA347" s="122">
        <f t="shared" si="86"/>
        <v>0</v>
      </c>
      <c r="BB347" s="122">
        <f t="shared" si="87"/>
        <v>0</v>
      </c>
      <c r="BC347" s="122">
        <f t="shared" si="88"/>
        <v>0</v>
      </c>
      <c r="BD347" s="123"/>
      <c r="BE347" s="124"/>
      <c r="BF347" s="122">
        <f t="shared" si="85"/>
        <v>0</v>
      </c>
      <c r="BG347" s="121" t="str">
        <f t="shared" si="95"/>
        <v/>
      </c>
      <c r="BH347" s="121">
        <f t="shared" si="89"/>
        <v>0</v>
      </c>
      <c r="BI347" s="121">
        <f t="shared" si="90"/>
        <v>0</v>
      </c>
      <c r="BJ347" s="121">
        <f t="shared" si="91"/>
        <v>0</v>
      </c>
      <c r="BK347" s="121">
        <f t="shared" si="83"/>
        <v>0</v>
      </c>
      <c r="BL347" s="121">
        <f t="shared" si="96"/>
        <v>0</v>
      </c>
      <c r="BM347" s="121">
        <f t="shared" si="92"/>
        <v>0</v>
      </c>
      <c r="BN347" s="121"/>
      <c r="BO347" s="125"/>
      <c r="BP347" s="126" t="e">
        <f>IF(OR(F347=0,G347=0),0,IF(AND(WEEKDAY(C347,2)=5,G347&lt;F347,G347&gt;(6/24)),(G347-MAX(F347,(6/24))+(F347&gt;G347))*24-7,IF(WEEKDAY(C347,2)=6,(G347-MAX(F347,(6/24))+(F347&gt;G347))*24,IF(WEEKDAY(C347,2)=7,IF(F347&gt;G347,([1]Arbejdstider!H$87-F347)*24,IF(F347&lt;G347,(G347-F347)*24)),0))))</f>
        <v>#VALUE!</v>
      </c>
      <c r="BQ347" s="126" t="e">
        <f>IF(OR(H347=0,I347=0),0,IF(AND(WEEKDAY(C347,2)=5,I347&lt;H347,I347&gt;(6/24)),(I347-MAX(H347,(6/24))+(H347&gt;I347))*24-7,IF(WEEKDAY(C347,2)=6,(I347-MAX(H347,(6/24))+(H347&gt;I347))*24,IF(WEEKDAY(C347,2)=7,IF(H347&gt;I347,([1]Arbejdstider!H$87-H347)*24,IF(H347&lt;I347,(I347-H347)*24)),""))))</f>
        <v>#VALUE!</v>
      </c>
      <c r="BR347" s="126"/>
      <c r="BS347" s="126"/>
      <c r="BT347" s="127"/>
      <c r="BU347" s="128">
        <f t="shared" si="93"/>
        <v>0</v>
      </c>
      <c r="BV347" s="129" t="str">
        <f t="shared" si="94"/>
        <v>Lørdag</v>
      </c>
      <c r="CF347" s="131"/>
      <c r="CG347" s="131"/>
      <c r="CP347" s="132"/>
    </row>
    <row r="348" spans="2:94" s="130" customFormat="1" x14ac:dyDescent="0.2">
      <c r="B348" s="106"/>
      <c r="C348" s="107">
        <f t="shared" si="97"/>
        <v>43779</v>
      </c>
      <c r="D348" s="107" t="str">
        <f t="shared" si="98"/>
        <v>Søndag</v>
      </c>
      <c r="E348" s="108"/>
      <c r="F348" s="109" t="str">
        <f>IF(OR(E348=""),"",VLOOKUP(E348,[1]Arbejdstider!$B$4:$AE$78,2,))</f>
        <v/>
      </c>
      <c r="G348" s="109" t="str">
        <f>IF(OR(E348=""),"",VLOOKUP(E348,[1]Arbejdstider!$B$4:$AE$78,3,))</f>
        <v/>
      </c>
      <c r="H348" s="109" t="str">
        <f>IF(OR(E348=""),"",VLOOKUP(E348,[1]Arbejdstider!$B$4:$AE$78,4,))</f>
        <v/>
      </c>
      <c r="I348" s="109" t="str">
        <f>IF(OR(E348=""),"",VLOOKUP(E348,[1]Arbejdstider!$B$4:$AE$78,5,))</f>
        <v/>
      </c>
      <c r="J348" s="110" t="str">
        <f>IF(OR(E348=""),"",VLOOKUP(E348,[1]Arbejdstider!$B$4:$AE$78,6,))</f>
        <v/>
      </c>
      <c r="K348" s="110" t="str">
        <f>IF(OR(E348=""),"",VLOOKUP(E348,[1]Arbejdstider!$B$4:$AE$78,7,))</f>
        <v/>
      </c>
      <c r="L348" s="111" t="str">
        <f>IF(OR(E348=""),"",VLOOKUP(E348,[1]Arbejdstider!$B$3:$AE$78,10,))</f>
        <v/>
      </c>
      <c r="M348" s="111" t="str">
        <f>IF(OR(E348=""),"",VLOOKUP(E348,[1]Arbejdstider!$B$4:$AE$78,11,))</f>
        <v/>
      </c>
      <c r="N348" s="109" t="str">
        <f>IF(OR(E348=""),"",VLOOKUP(E348,[1]Arbejdstider!$B$4:$AE$78,14,))</f>
        <v/>
      </c>
      <c r="O348" s="109" t="str">
        <f>IF(OR(E348=""),"",VLOOKUP(E348,[1]Arbejdstider!$B$4:$AE$78,15,))</f>
        <v/>
      </c>
      <c r="P348" s="109" t="str">
        <f>IF(OR(E348=""),"",VLOOKUP(E348,[1]Arbejdstider!$B$4:$AE$78,12,))</f>
        <v/>
      </c>
      <c r="Q348" s="109" t="str">
        <f>IF(OR(E348=""),"",VLOOKUP(E348,[1]Arbejdstider!$B$4:$AE$78,13,))</f>
        <v/>
      </c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 t="str">
        <f>IF(OR(E348=""),"",VLOOKUP(E348,[1]Arbejdstider!$B$4:$AE$78,16,))</f>
        <v/>
      </c>
      <c r="AC348" s="112" t="str">
        <f>IF(OR(E348=""),"",VLOOKUP(E348,[1]Arbejdstider!$B$4:$AE$78,17,))</f>
        <v/>
      </c>
      <c r="AD348" s="112" t="str">
        <f>IF(OR(E348=""),"",VLOOKUP(E348,[1]Arbejdstider!$B$4:$AE$78,18,))</f>
        <v/>
      </c>
      <c r="AE348" s="112" t="str">
        <f>IF(OR(E348=""),"",VLOOKUP(E348,[1]Arbejdstider!$B$4:$AE$78,19,))</f>
        <v/>
      </c>
      <c r="AF348" s="113" t="str">
        <f>IF(OR(E348=""),"",VLOOKUP(E348,[1]Arbejdstider!$B$4:$AE$78,20,))</f>
        <v/>
      </c>
      <c r="AG348" s="109" t="str">
        <f>IF(OR(E348=""),"",VLOOKUP(E348,[1]Arbejdstider!$B$4:$AE$78,21,))</f>
        <v/>
      </c>
      <c r="AH348" s="109" t="str">
        <f>IF(OR(E348=""),"",VLOOKUP(E348,[1]Arbejdstider!$B$4:$AE$78,22,))</f>
        <v/>
      </c>
      <c r="AI348" s="109" t="str">
        <f>IF(OR(E348=""),"",VLOOKUP(E348,[1]Arbejdstider!$B$4:$AE$78,23,))</f>
        <v/>
      </c>
      <c r="AJ348" s="114" t="str">
        <f>IF(OR(E348=""),"",VLOOKUP(E348,[1]Arbejdstider!$B$4:$AE$78,20,))</f>
        <v/>
      </c>
      <c r="AK348" s="110" t="str">
        <f>IF(OR(E348=""),"",VLOOKUP(E348,[1]Arbejdstider!$B$4:$AE$78,21,))</f>
        <v/>
      </c>
      <c r="AL348" s="115"/>
      <c r="AM348" s="115"/>
      <c r="AN348" s="115"/>
      <c r="AO348" s="115"/>
      <c r="AP348" s="115"/>
      <c r="AQ348" s="115"/>
      <c r="AR348" s="116"/>
      <c r="AS348" s="117"/>
      <c r="AT348" s="118" t="str">
        <f>IF(OR(E348=""),"",VLOOKUP(E348,[1]Arbejdstider!$B$4:$AE$78,24,))</f>
        <v/>
      </c>
      <c r="AU348" s="113" t="str">
        <f>IF(OR(E348=""),"",VLOOKUP(E348,[1]Arbejdstider!$B$4:$AE$78,22,))</f>
        <v/>
      </c>
      <c r="AV348" s="113" t="str">
        <f>IF(OR(E348=""),"",VLOOKUP(E348,[1]Arbejdstider!$B$4:$AE$78,23,))</f>
        <v/>
      </c>
      <c r="AW348" s="119">
        <f t="shared" si="84"/>
        <v>0</v>
      </c>
      <c r="AX348" s="120">
        <f>IF(OR($F348="",$G348=""),0,((IF($G348-MAX($F348,([1]Arbejdstider!$C$84/24))+($G348&lt;$F348)&lt;0,0,$G348-MAX($F348,([1]Arbejdstider!$C$84/24))+($G348&lt;$F348)))*24)-((IF(($G348-MAX($F348,([1]Arbejdstider!$D$84/24))+($G348&lt;$F348))&lt;0,0,($G348-MAX($F348,([1]Arbejdstider!$D$84/24))+($G348&lt;$F348)))))*24)</f>
        <v>0</v>
      </c>
      <c r="AY348" s="121">
        <f>IF(OR($F348="",$G348=""),0,((IF($G348-MAX($F348,([1]Arbejdstider!$C$85/24))+($G348&lt;$F348)&lt;0,0,$G348-MAX($F348,([1]Arbejdstider!$C$85/24))+($G348&lt;$F348)))*24)-((IF(($G348-MAX($F348,([1]Arbejdstider!$D$85/24))+($G348&lt;$F348))&lt;0,0,($G348-MAX($F348,([1]Arbejdstider!$D$85/24))+($G348&lt;$F348)))))*24)-IF(OR($AR348="",$AS348=""),0,((IF($AS348-MAX($AR348,([1]Arbejdstider!$C$85/24))+($AS348&lt;$AR348)&lt;0,0,$AS348-MAX($AR348,([1]Arbejdstider!$C$85/24))+($AS348&lt;$AR348)))*24)-((IF(($AS348-MAX($AR348,([1]Arbejdstider!$D$85/24))+($AS348&lt;$AR348))&lt;0,0,($AS348-MAX($AR348,([1]Arbejdstider!$D$85/24))+($AS348&lt;$AR348)))))*24)</f>
        <v>0</v>
      </c>
      <c r="AZ348" s="121" t="str">
        <f>IFERROR(CEILING(IF(E348="","",IF(OR($F348=0,$G348=0),0,($G348&lt;=$F348)*(1-([1]Arbejdstider!$C$86/24)+([1]Arbejdstider!$D$86/24))*24+(MIN(([1]Arbejdstider!$D$86/24),$G348)-MIN(([1]Arbejdstider!$D$86/24),$F348)+MAX(([1]Arbejdstider!$C$86/24),$G348)-MAX(([1]Arbejdstider!$C$86/24),$F348))*24)-IF(OR($AR348=0,$AS348=0),0,($AS348&lt;=$AR348)*(1-([1]Arbejdstider!$C$86/24)+([1]Arbejdstider!$D$86/24))*24+(MIN(([1]Arbejdstider!$D$86/24),$AS348)-MIN(([1]Arbejdstider!$D$86/24),$AR348)+MAX(([1]Arbejdstider!$C$86/24),$AS348)-MAX(([1]Arbejdstider!$C$86/24),$AR348))*24)+IF(OR($H348=0,$I348=0),0,($I348&lt;=$H348)*(1-([1]Arbejdstider!$C$86/24)+([1]Arbejdstider!$D$86/24))*24+(MIN(([1]Arbejdstider!$D$86/24),$I348)-MIN(([1]Arbejdstider!$D$86/24),$H348)+MAX(([1]Arbejdstider!$C$86/24),$G348)-MAX(([1]Arbejdstider!$C$86/24),$H348))*24)),0.5),"")</f>
        <v/>
      </c>
      <c r="BA348" s="122">
        <f t="shared" si="86"/>
        <v>0</v>
      </c>
      <c r="BB348" s="122">
        <f t="shared" si="87"/>
        <v>0</v>
      </c>
      <c r="BC348" s="122">
        <f t="shared" si="88"/>
        <v>0</v>
      </c>
      <c r="BD348" s="123"/>
      <c r="BE348" s="124"/>
      <c r="BF348" s="122">
        <f t="shared" si="85"/>
        <v>0</v>
      </c>
      <c r="BG348" s="121">
        <f t="shared" si="95"/>
        <v>0</v>
      </c>
      <c r="BH348" s="121">
        <f t="shared" si="89"/>
        <v>0</v>
      </c>
      <c r="BI348" s="121">
        <f t="shared" si="90"/>
        <v>0</v>
      </c>
      <c r="BJ348" s="121">
        <f t="shared" si="91"/>
        <v>0</v>
      </c>
      <c r="BK348" s="121">
        <f t="shared" si="83"/>
        <v>0</v>
      </c>
      <c r="BL348" s="121">
        <f t="shared" si="96"/>
        <v>0</v>
      </c>
      <c r="BM348" s="121">
        <f t="shared" si="92"/>
        <v>0</v>
      </c>
      <c r="BN348" s="121"/>
      <c r="BO348" s="125"/>
      <c r="BP348" s="126" t="b">
        <f>IF(OR(F348=0,G348=0),0,IF(AND(WEEKDAY(C348,2)=5,G348&lt;F348,G348&gt;(6/24)),(G348-MAX(F348,(6/24))+(F348&gt;G348))*24-7,IF(WEEKDAY(C348,2)=6,(G348-MAX(F348,(6/24))+(F348&gt;G348))*24,IF(WEEKDAY(C348,2)=7,IF(F348&gt;G348,([1]Arbejdstider!H$87-F348)*24,IF(F348&lt;G348,(G348-F348)*24)),0))))</f>
        <v>0</v>
      </c>
      <c r="BQ348" s="126" t="b">
        <f>IF(OR(H348=0,I348=0),0,IF(AND(WEEKDAY(C348,2)=5,I348&lt;H348,I348&gt;(6/24)),(I348-MAX(H348,(6/24))+(H348&gt;I348))*24-7,IF(WEEKDAY(C348,2)=6,(I348-MAX(H348,(6/24))+(H348&gt;I348))*24,IF(WEEKDAY(C348,2)=7,IF(H348&gt;I348,([1]Arbejdstider!H$87-H348)*24,IF(H348&lt;I348,(I348-H348)*24)),""))))</f>
        <v>0</v>
      </c>
      <c r="BR348" s="126"/>
      <c r="BS348" s="126"/>
      <c r="BT348" s="127"/>
      <c r="BU348" s="128">
        <f t="shared" si="93"/>
        <v>0</v>
      </c>
      <c r="BV348" s="129" t="str">
        <f t="shared" si="94"/>
        <v>Søndag</v>
      </c>
      <c r="CF348" s="131"/>
      <c r="CG348" s="131"/>
      <c r="CP348" s="132"/>
    </row>
    <row r="349" spans="2:94" s="130" customFormat="1" x14ac:dyDescent="0.2">
      <c r="B349" s="106"/>
      <c r="C349" s="107">
        <f t="shared" si="97"/>
        <v>43780</v>
      </c>
      <c r="D349" s="107" t="str">
        <f t="shared" si="98"/>
        <v>Mandag</v>
      </c>
      <c r="E349" s="108"/>
      <c r="F349" s="109" t="str">
        <f>IF(OR(E349=""),"",VLOOKUP(E349,[1]Arbejdstider!$B$4:$AE$78,2,))</f>
        <v/>
      </c>
      <c r="G349" s="109" t="str">
        <f>IF(OR(E349=""),"",VLOOKUP(E349,[1]Arbejdstider!$B$4:$AE$78,3,))</f>
        <v/>
      </c>
      <c r="H349" s="109" t="str">
        <f>IF(OR(E349=""),"",VLOOKUP(E349,[1]Arbejdstider!$B$4:$AE$78,4,))</f>
        <v/>
      </c>
      <c r="I349" s="109" t="str">
        <f>IF(OR(E349=""),"",VLOOKUP(E349,[1]Arbejdstider!$B$4:$AE$78,5,))</f>
        <v/>
      </c>
      <c r="J349" s="110" t="str">
        <f>IF(OR(E349=""),"",VLOOKUP(E349,[1]Arbejdstider!$B$4:$AE$78,6,))</f>
        <v/>
      </c>
      <c r="K349" s="110" t="str">
        <f>IF(OR(E349=""),"",VLOOKUP(E349,[1]Arbejdstider!$B$4:$AE$78,7,))</f>
        <v/>
      </c>
      <c r="L349" s="111" t="str">
        <f>IF(OR(E349=""),"",VLOOKUP(E349,[1]Arbejdstider!$B$3:$AE$78,10,))</f>
        <v/>
      </c>
      <c r="M349" s="111" t="str">
        <f>IF(OR(E349=""),"",VLOOKUP(E349,[1]Arbejdstider!$B$4:$AE$78,11,))</f>
        <v/>
      </c>
      <c r="N349" s="109" t="str">
        <f>IF(OR(E349=""),"",VLOOKUP(E349,[1]Arbejdstider!$B$4:$AE$78,14,))</f>
        <v/>
      </c>
      <c r="O349" s="109" t="str">
        <f>IF(OR(E349=""),"",VLOOKUP(E349,[1]Arbejdstider!$B$4:$AE$78,15,))</f>
        <v/>
      </c>
      <c r="P349" s="109" t="str">
        <f>IF(OR(E349=""),"",VLOOKUP(E349,[1]Arbejdstider!$B$4:$AE$78,12,))</f>
        <v/>
      </c>
      <c r="Q349" s="109" t="str">
        <f>IF(OR(E349=""),"",VLOOKUP(E349,[1]Arbejdstider!$B$4:$AE$78,13,))</f>
        <v/>
      </c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 t="str">
        <f>IF(OR(E349=""),"",VLOOKUP(E349,[1]Arbejdstider!$B$4:$AE$78,16,))</f>
        <v/>
      </c>
      <c r="AC349" s="112" t="str">
        <f>IF(OR(E349=""),"",VLOOKUP(E349,[1]Arbejdstider!$B$4:$AE$78,17,))</f>
        <v/>
      </c>
      <c r="AD349" s="112" t="str">
        <f>IF(OR(E349=""),"",VLOOKUP(E349,[1]Arbejdstider!$B$4:$AE$78,18,))</f>
        <v/>
      </c>
      <c r="AE349" s="112" t="str">
        <f>IF(OR(E349=""),"",VLOOKUP(E349,[1]Arbejdstider!$B$4:$AE$78,19,))</f>
        <v/>
      </c>
      <c r="AF349" s="113" t="str">
        <f>IF(OR(E349=""),"",VLOOKUP(E349,[1]Arbejdstider!$B$4:$AE$78,20,))</f>
        <v/>
      </c>
      <c r="AG349" s="109" t="str">
        <f>IF(OR(E349=""),"",VLOOKUP(E349,[1]Arbejdstider!$B$4:$AE$78,21,))</f>
        <v/>
      </c>
      <c r="AH349" s="109" t="str">
        <f>IF(OR(E349=""),"",VLOOKUP(E349,[1]Arbejdstider!$B$4:$AE$78,22,))</f>
        <v/>
      </c>
      <c r="AI349" s="109" t="str">
        <f>IF(OR(E349=""),"",VLOOKUP(E349,[1]Arbejdstider!$B$4:$AE$78,23,))</f>
        <v/>
      </c>
      <c r="AJ349" s="114" t="str">
        <f>IF(OR(E349=""),"",VLOOKUP(E349,[1]Arbejdstider!$B$4:$AE$78,20,))</f>
        <v/>
      </c>
      <c r="AK349" s="110" t="str">
        <f>IF(OR(E349=""),"",VLOOKUP(E349,[1]Arbejdstider!$B$4:$AE$78,21,))</f>
        <v/>
      </c>
      <c r="AL349" s="115"/>
      <c r="AM349" s="115"/>
      <c r="AN349" s="115"/>
      <c r="AO349" s="115"/>
      <c r="AP349" s="115"/>
      <c r="AQ349" s="115"/>
      <c r="AR349" s="116"/>
      <c r="AS349" s="117"/>
      <c r="AT349" s="118" t="str">
        <f>IF(OR(E349=""),"",VLOOKUP(E349,[1]Arbejdstider!$B$4:$AE$78,24,))</f>
        <v/>
      </c>
      <c r="AU349" s="113" t="str">
        <f>IF(OR(E349=""),"",VLOOKUP(E349,[1]Arbejdstider!$B$4:$AE$78,22,))</f>
        <v/>
      </c>
      <c r="AV349" s="113" t="str">
        <f>IF(OR(E349=""),"",VLOOKUP(E349,[1]Arbejdstider!$B$4:$AE$78,23,))</f>
        <v/>
      </c>
      <c r="AW349" s="119">
        <f t="shared" si="84"/>
        <v>0</v>
      </c>
      <c r="AX349" s="120">
        <f>IF(OR($F349="",$G349=""),0,((IF($G349-MAX($F349,([1]Arbejdstider!$C$84/24))+($G349&lt;$F349)&lt;0,0,$G349-MAX($F349,([1]Arbejdstider!$C$84/24))+($G349&lt;$F349)))*24)-((IF(($G349-MAX($F349,([1]Arbejdstider!$D$84/24))+($G349&lt;$F349))&lt;0,0,($G349-MAX($F349,([1]Arbejdstider!$D$84/24))+($G349&lt;$F349)))))*24)</f>
        <v>0</v>
      </c>
      <c r="AY349" s="121">
        <f>IF(OR($F349="",$G349=""),0,((IF($G349-MAX($F349,([1]Arbejdstider!$C$85/24))+($G349&lt;$F349)&lt;0,0,$G349-MAX($F349,([1]Arbejdstider!$C$85/24))+($G349&lt;$F349)))*24)-((IF(($G349-MAX($F349,([1]Arbejdstider!$D$85/24))+($G349&lt;$F349))&lt;0,0,($G349-MAX($F349,([1]Arbejdstider!$D$85/24))+($G349&lt;$F349)))))*24)-IF(OR($AR349="",$AS349=""),0,((IF($AS349-MAX($AR349,([1]Arbejdstider!$C$85/24))+($AS349&lt;$AR349)&lt;0,0,$AS349-MAX($AR349,([1]Arbejdstider!$C$85/24))+($AS349&lt;$AR349)))*24)-((IF(($AS349-MAX($AR349,([1]Arbejdstider!$D$85/24))+($AS349&lt;$AR349))&lt;0,0,($AS349-MAX($AR349,([1]Arbejdstider!$D$85/24))+($AS349&lt;$AR349)))))*24)</f>
        <v>0</v>
      </c>
      <c r="AZ349" s="121" t="str">
        <f>IFERROR(CEILING(IF(E349="","",IF(OR($F349=0,$G349=0),0,($G349&lt;=$F349)*(1-([1]Arbejdstider!$C$86/24)+([1]Arbejdstider!$D$86/24))*24+(MIN(([1]Arbejdstider!$D$86/24),$G349)-MIN(([1]Arbejdstider!$D$86/24),$F349)+MAX(([1]Arbejdstider!$C$86/24),$G349)-MAX(([1]Arbejdstider!$C$86/24),$F349))*24)-IF(OR($AR349=0,$AS349=0),0,($AS349&lt;=$AR349)*(1-([1]Arbejdstider!$C$86/24)+([1]Arbejdstider!$D$86/24))*24+(MIN(([1]Arbejdstider!$D$86/24),$AS349)-MIN(([1]Arbejdstider!$D$86/24),$AR349)+MAX(([1]Arbejdstider!$C$86/24),$AS349)-MAX(([1]Arbejdstider!$C$86/24),$AR349))*24)+IF(OR($H349=0,$I349=0),0,($I349&lt;=$H349)*(1-([1]Arbejdstider!$C$86/24)+([1]Arbejdstider!$D$86/24))*24+(MIN(([1]Arbejdstider!$D$86/24),$I349)-MIN(([1]Arbejdstider!$D$86/24),$H349)+MAX(([1]Arbejdstider!$C$86/24),$G349)-MAX(([1]Arbejdstider!$C$86/24),$H349))*24)),0.5),"")</f>
        <v/>
      </c>
      <c r="BA349" s="122">
        <f t="shared" si="86"/>
        <v>0</v>
      </c>
      <c r="BB349" s="122">
        <f t="shared" si="87"/>
        <v>0</v>
      </c>
      <c r="BC349" s="122">
        <f t="shared" si="88"/>
        <v>0</v>
      </c>
      <c r="BD349" s="123"/>
      <c r="BE349" s="124"/>
      <c r="BF349" s="122">
        <f t="shared" si="85"/>
        <v>0</v>
      </c>
      <c r="BG349" s="121" t="str">
        <f t="shared" si="95"/>
        <v/>
      </c>
      <c r="BH349" s="121">
        <f t="shared" si="89"/>
        <v>0</v>
      </c>
      <c r="BI349" s="121">
        <f t="shared" si="90"/>
        <v>0</v>
      </c>
      <c r="BJ349" s="121">
        <f t="shared" si="91"/>
        <v>0</v>
      </c>
      <c r="BK349" s="121">
        <f t="shared" si="83"/>
        <v>0</v>
      </c>
      <c r="BL349" s="121">
        <f t="shared" si="96"/>
        <v>0</v>
      </c>
      <c r="BM349" s="121">
        <f t="shared" si="92"/>
        <v>0</v>
      </c>
      <c r="BN349" s="121"/>
      <c r="BO349" s="125">
        <f>SUM(AW343:AW349)</f>
        <v>0</v>
      </c>
      <c r="BP349" s="126">
        <f>IF(OR(F349=0,G349=0),0,IF(AND(WEEKDAY(C349,2)=5,G349&lt;F349,G349&gt;(6/24)),(G349-MAX(F349,(6/24))+(F349&gt;G349))*24-7,IF(WEEKDAY(C349,2)=6,(G349-MAX(F349,(6/24))+(F349&gt;G349))*24,IF(WEEKDAY(C349,2)=7,IF(F349&gt;G349,([1]Arbejdstider!H$87-F349)*24,IF(F349&lt;G349,(G349-F349)*24)),0))))</f>
        <v>0</v>
      </c>
      <c r="BQ349" s="126" t="str">
        <f>IF(OR(H349=0,I349=0),0,IF(AND(WEEKDAY(C349,2)=5,I349&lt;H349,I349&gt;(6/24)),(I349-MAX(H349,(6/24))+(H349&gt;I349))*24-7,IF(WEEKDAY(C349,2)=6,(I349-MAX(H349,(6/24))+(H349&gt;I349))*24,IF(WEEKDAY(C349,2)=7,IF(H349&gt;I349,([1]Arbejdstider!H$87-H349)*24,IF(H349&lt;I349,(I349-H349)*24)),""))))</f>
        <v/>
      </c>
      <c r="BR349" s="126"/>
      <c r="BS349" s="126"/>
      <c r="BT349" s="127"/>
      <c r="BU349" s="128">
        <f t="shared" si="93"/>
        <v>0</v>
      </c>
      <c r="BV349" s="129" t="str">
        <f t="shared" si="94"/>
        <v>Mandag</v>
      </c>
      <c r="CF349" s="131"/>
      <c r="CG349" s="131"/>
      <c r="CP349" s="132"/>
    </row>
    <row r="350" spans="2:94" s="130" customFormat="1" x14ac:dyDescent="0.2">
      <c r="B350" s="106">
        <f>B343+1</f>
        <v>46</v>
      </c>
      <c r="C350" s="107">
        <f t="shared" si="97"/>
        <v>43781</v>
      </c>
      <c r="D350" s="107" t="str">
        <f t="shared" si="98"/>
        <v>Tirsdag</v>
      </c>
      <c r="E350" s="108"/>
      <c r="F350" s="109" t="str">
        <f>IF(OR(E350=""),"",VLOOKUP(E350,[1]Arbejdstider!$B$4:$AE$78,2,))</f>
        <v/>
      </c>
      <c r="G350" s="109" t="str">
        <f>IF(OR(E350=""),"",VLOOKUP(E350,[1]Arbejdstider!$B$4:$AE$78,3,))</f>
        <v/>
      </c>
      <c r="H350" s="109" t="str">
        <f>IF(OR(E350=""),"",VLOOKUP(E350,[1]Arbejdstider!$B$4:$AE$78,4,))</f>
        <v/>
      </c>
      <c r="I350" s="109" t="str">
        <f>IF(OR(E350=""),"",VLOOKUP(E350,[1]Arbejdstider!$B$4:$AE$78,5,))</f>
        <v/>
      </c>
      <c r="J350" s="110" t="str">
        <f>IF(OR(E350=""),"",VLOOKUP(E350,[1]Arbejdstider!$B$4:$AE$78,6,))</f>
        <v/>
      </c>
      <c r="K350" s="110" t="str">
        <f>IF(OR(E350=""),"",VLOOKUP(E350,[1]Arbejdstider!$B$4:$AE$78,7,))</f>
        <v/>
      </c>
      <c r="L350" s="111" t="str">
        <f>IF(OR(E350=""),"",VLOOKUP(E350,[1]Arbejdstider!$B$3:$AE$78,10,))</f>
        <v/>
      </c>
      <c r="M350" s="111" t="str">
        <f>IF(OR(E350=""),"",VLOOKUP(E350,[1]Arbejdstider!$B$4:$AE$78,11,))</f>
        <v/>
      </c>
      <c r="N350" s="109" t="str">
        <f>IF(OR(E350=""),"",VLOOKUP(E350,[1]Arbejdstider!$B$4:$AE$78,14,))</f>
        <v/>
      </c>
      <c r="O350" s="109" t="str">
        <f>IF(OR(E350=""),"",VLOOKUP(E350,[1]Arbejdstider!$B$4:$AE$78,15,))</f>
        <v/>
      </c>
      <c r="P350" s="109" t="str">
        <f>IF(OR(E350=""),"",VLOOKUP(E350,[1]Arbejdstider!$B$4:$AE$78,12,))</f>
        <v/>
      </c>
      <c r="Q350" s="109" t="str">
        <f>IF(OR(E350=""),"",VLOOKUP(E350,[1]Arbejdstider!$B$4:$AE$78,13,))</f>
        <v/>
      </c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 t="str">
        <f>IF(OR(E350=""),"",VLOOKUP(E350,[1]Arbejdstider!$B$4:$AE$78,16,))</f>
        <v/>
      </c>
      <c r="AC350" s="112" t="str">
        <f>IF(OR(E350=""),"",VLOOKUP(E350,[1]Arbejdstider!$B$4:$AE$78,17,))</f>
        <v/>
      </c>
      <c r="AD350" s="112" t="str">
        <f>IF(OR(E350=""),"",VLOOKUP(E350,[1]Arbejdstider!$B$4:$AE$78,18,))</f>
        <v/>
      </c>
      <c r="AE350" s="112" t="str">
        <f>IF(OR(E350=""),"",VLOOKUP(E350,[1]Arbejdstider!$B$4:$AE$78,19,))</f>
        <v/>
      </c>
      <c r="AF350" s="113" t="str">
        <f>IF(OR(E350=""),"",VLOOKUP(E350,[1]Arbejdstider!$B$4:$AE$78,20,))</f>
        <v/>
      </c>
      <c r="AG350" s="109" t="str">
        <f>IF(OR(E350=""),"",VLOOKUP(E350,[1]Arbejdstider!$B$4:$AE$78,21,))</f>
        <v/>
      </c>
      <c r="AH350" s="109" t="str">
        <f>IF(OR(E350=""),"",VLOOKUP(E350,[1]Arbejdstider!$B$4:$AE$78,22,))</f>
        <v/>
      </c>
      <c r="AI350" s="109" t="str">
        <f>IF(OR(E350=""),"",VLOOKUP(E350,[1]Arbejdstider!$B$4:$AE$78,23,))</f>
        <v/>
      </c>
      <c r="AJ350" s="114" t="str">
        <f>IF(OR(E350=""),"",VLOOKUP(E350,[1]Arbejdstider!$B$4:$AE$78,20,))</f>
        <v/>
      </c>
      <c r="AK350" s="110" t="str">
        <f>IF(OR(E350=""),"",VLOOKUP(E350,[1]Arbejdstider!$B$4:$AE$78,21,))</f>
        <v/>
      </c>
      <c r="AL350" s="115"/>
      <c r="AM350" s="115"/>
      <c r="AN350" s="115"/>
      <c r="AO350" s="115"/>
      <c r="AP350" s="115"/>
      <c r="AQ350" s="115"/>
      <c r="AR350" s="116"/>
      <c r="AS350" s="117"/>
      <c r="AT350" s="118" t="str">
        <f>IF(OR(E350=""),"",VLOOKUP(E350,[1]Arbejdstider!$B$4:$AE$78,24,))</f>
        <v/>
      </c>
      <c r="AU350" s="113" t="str">
        <f>IF(OR(E350=""),"",VLOOKUP(E350,[1]Arbejdstider!$B$4:$AE$78,22,))</f>
        <v/>
      </c>
      <c r="AV350" s="113" t="str">
        <f>IF(OR(E350=""),"",VLOOKUP(E350,[1]Arbejdstider!$B$4:$AE$78,23,))</f>
        <v/>
      </c>
      <c r="AW350" s="119">
        <f t="shared" si="84"/>
        <v>0</v>
      </c>
      <c r="AX350" s="120">
        <f>IF(OR($F350="",$G350=""),0,((IF($G350-MAX($F350,([1]Arbejdstider!$C$84/24))+($G350&lt;$F350)&lt;0,0,$G350-MAX($F350,([1]Arbejdstider!$C$84/24))+($G350&lt;$F350)))*24)-((IF(($G350-MAX($F350,([1]Arbejdstider!$D$84/24))+($G350&lt;$F350))&lt;0,0,($G350-MAX($F350,([1]Arbejdstider!$D$84/24))+($G350&lt;$F350)))))*24)</f>
        <v>0</v>
      </c>
      <c r="AY350" s="121">
        <f>IF(OR($F350="",$G350=""),0,((IF($G350-MAX($F350,([1]Arbejdstider!$C$85/24))+($G350&lt;$F350)&lt;0,0,$G350-MAX($F350,([1]Arbejdstider!$C$85/24))+($G350&lt;$F350)))*24)-((IF(($G350-MAX($F350,([1]Arbejdstider!$D$85/24))+($G350&lt;$F350))&lt;0,0,($G350-MAX($F350,([1]Arbejdstider!$D$85/24))+($G350&lt;$F350)))))*24)-IF(OR($AR350="",$AS350=""),0,((IF($AS350-MAX($AR350,([1]Arbejdstider!$C$85/24))+($AS350&lt;$AR350)&lt;0,0,$AS350-MAX($AR350,([1]Arbejdstider!$C$85/24))+($AS350&lt;$AR350)))*24)-((IF(($AS350-MAX($AR350,([1]Arbejdstider!$D$85/24))+($AS350&lt;$AR350))&lt;0,0,($AS350-MAX($AR350,([1]Arbejdstider!$D$85/24))+($AS350&lt;$AR350)))))*24)</f>
        <v>0</v>
      </c>
      <c r="AZ350" s="121" t="str">
        <f>IFERROR(CEILING(IF(E350="","",IF(OR($F350=0,$G350=0),0,($G350&lt;=$F350)*(1-([1]Arbejdstider!$C$86/24)+([1]Arbejdstider!$D$86/24))*24+(MIN(([1]Arbejdstider!$D$86/24),$G350)-MIN(([1]Arbejdstider!$D$86/24),$F350)+MAX(([1]Arbejdstider!$C$86/24),$G350)-MAX(([1]Arbejdstider!$C$86/24),$F350))*24)-IF(OR($AR350=0,$AS350=0),0,($AS350&lt;=$AR350)*(1-([1]Arbejdstider!$C$86/24)+([1]Arbejdstider!$D$86/24))*24+(MIN(([1]Arbejdstider!$D$86/24),$AS350)-MIN(([1]Arbejdstider!$D$86/24),$AR350)+MAX(([1]Arbejdstider!$C$86/24),$AS350)-MAX(([1]Arbejdstider!$C$86/24),$AR350))*24)+IF(OR($H350=0,$I350=0),0,($I350&lt;=$H350)*(1-([1]Arbejdstider!$C$86/24)+([1]Arbejdstider!$D$86/24))*24+(MIN(([1]Arbejdstider!$D$86/24),$I350)-MIN(([1]Arbejdstider!$D$86/24),$H350)+MAX(([1]Arbejdstider!$C$86/24),$G350)-MAX(([1]Arbejdstider!$C$86/24),$H350))*24)),0.5),"")</f>
        <v/>
      </c>
      <c r="BA350" s="122">
        <f t="shared" si="86"/>
        <v>0</v>
      </c>
      <c r="BB350" s="122">
        <f t="shared" si="87"/>
        <v>0</v>
      </c>
      <c r="BC350" s="122">
        <f t="shared" si="88"/>
        <v>0</v>
      </c>
      <c r="BD350" s="123"/>
      <c r="BE350" s="124"/>
      <c r="BF350" s="122">
        <f t="shared" si="85"/>
        <v>0</v>
      </c>
      <c r="BG350" s="121" t="str">
        <f t="shared" si="95"/>
        <v/>
      </c>
      <c r="BH350" s="121">
        <f t="shared" si="89"/>
        <v>0</v>
      </c>
      <c r="BI350" s="121">
        <f t="shared" si="90"/>
        <v>0</v>
      </c>
      <c r="BJ350" s="121">
        <f t="shared" si="91"/>
        <v>0</v>
      </c>
      <c r="BK350" s="121">
        <f t="shared" si="83"/>
        <v>0</v>
      </c>
      <c r="BL350" s="121">
        <f t="shared" si="96"/>
        <v>0</v>
      </c>
      <c r="BM350" s="121">
        <f t="shared" si="92"/>
        <v>0</v>
      </c>
      <c r="BN350" s="121"/>
      <c r="BO350" s="125"/>
      <c r="BP350" s="126">
        <f>IF(OR(F350=0,G350=0),0,IF(AND(WEEKDAY(C350,2)=5,G350&lt;F350,G350&gt;(6/24)),(G350-MAX(F350,(6/24))+(F350&gt;G350))*24-7,IF(WEEKDAY(C350,2)=6,(G350-MAX(F350,(6/24))+(F350&gt;G350))*24,IF(WEEKDAY(C350,2)=7,IF(F350&gt;G350,([1]Arbejdstider!H$87-F350)*24,IF(F350&lt;G350,(G350-F350)*24)),0))))</f>
        <v>0</v>
      </c>
      <c r="BQ350" s="126" t="str">
        <f>IF(OR(H350=0,I350=0),0,IF(AND(WEEKDAY(C350,2)=5,I350&lt;H350,I350&gt;(6/24)),(I350-MAX(H350,(6/24))+(H350&gt;I350))*24-7,IF(WEEKDAY(C350,2)=6,(I350-MAX(H350,(6/24))+(H350&gt;I350))*24,IF(WEEKDAY(C350,2)=7,IF(H350&gt;I350,([1]Arbejdstider!H$87-H350)*24,IF(H350&lt;I350,(I350-H350)*24)),""))))</f>
        <v/>
      </c>
      <c r="BR350" s="126"/>
      <c r="BS350" s="126"/>
      <c r="BT350" s="127"/>
      <c r="BU350" s="128">
        <f t="shared" si="93"/>
        <v>46</v>
      </c>
      <c r="BV350" s="129" t="str">
        <f t="shared" si="94"/>
        <v>Tirsdag</v>
      </c>
      <c r="CF350" s="131"/>
      <c r="CG350" s="131"/>
      <c r="CP350" s="132"/>
    </row>
    <row r="351" spans="2:94" s="130" customFormat="1" x14ac:dyDescent="0.2">
      <c r="B351" s="106"/>
      <c r="C351" s="107">
        <f t="shared" si="97"/>
        <v>43782</v>
      </c>
      <c r="D351" s="107" t="str">
        <f t="shared" si="98"/>
        <v>Onsdag</v>
      </c>
      <c r="E351" s="108"/>
      <c r="F351" s="109" t="str">
        <f>IF(OR(E351=""),"",VLOOKUP(E351,[1]Arbejdstider!$B$4:$AE$78,2,))</f>
        <v/>
      </c>
      <c r="G351" s="109" t="str">
        <f>IF(OR(E351=""),"",VLOOKUP(E351,[1]Arbejdstider!$B$4:$AE$78,3,))</f>
        <v/>
      </c>
      <c r="H351" s="109" t="str">
        <f>IF(OR(E351=""),"",VLOOKUP(E351,[1]Arbejdstider!$B$4:$AE$78,4,))</f>
        <v/>
      </c>
      <c r="I351" s="109" t="str">
        <f>IF(OR(E351=""),"",VLOOKUP(E351,[1]Arbejdstider!$B$4:$AE$78,5,))</f>
        <v/>
      </c>
      <c r="J351" s="110" t="str">
        <f>IF(OR(E351=""),"",VLOOKUP(E351,[1]Arbejdstider!$B$4:$AE$78,6,))</f>
        <v/>
      </c>
      <c r="K351" s="110" t="str">
        <f>IF(OR(E351=""),"",VLOOKUP(E351,[1]Arbejdstider!$B$4:$AE$78,7,))</f>
        <v/>
      </c>
      <c r="L351" s="111" t="str">
        <f>IF(OR(E351=""),"",VLOOKUP(E351,[1]Arbejdstider!$B$3:$AE$78,10,))</f>
        <v/>
      </c>
      <c r="M351" s="111" t="str">
        <f>IF(OR(E351=""),"",VLOOKUP(E351,[1]Arbejdstider!$B$4:$AE$78,11,))</f>
        <v/>
      </c>
      <c r="N351" s="109" t="str">
        <f>IF(OR(E351=""),"",VLOOKUP(E351,[1]Arbejdstider!$B$4:$AE$78,14,))</f>
        <v/>
      </c>
      <c r="O351" s="109" t="str">
        <f>IF(OR(E351=""),"",VLOOKUP(E351,[1]Arbejdstider!$B$4:$AE$78,15,))</f>
        <v/>
      </c>
      <c r="P351" s="109" t="str">
        <f>IF(OR(E351=""),"",VLOOKUP(E351,[1]Arbejdstider!$B$4:$AE$78,12,))</f>
        <v/>
      </c>
      <c r="Q351" s="109" t="str">
        <f>IF(OR(E351=""),"",VLOOKUP(E351,[1]Arbejdstider!$B$4:$AE$78,13,))</f>
        <v/>
      </c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 t="str">
        <f>IF(OR(E351=""),"",VLOOKUP(E351,[1]Arbejdstider!$B$4:$AE$78,16,))</f>
        <v/>
      </c>
      <c r="AC351" s="112" t="str">
        <f>IF(OR(E351=""),"",VLOOKUP(E351,[1]Arbejdstider!$B$4:$AE$78,17,))</f>
        <v/>
      </c>
      <c r="AD351" s="112" t="str">
        <f>IF(OR(E351=""),"",VLOOKUP(E351,[1]Arbejdstider!$B$4:$AE$78,18,))</f>
        <v/>
      </c>
      <c r="AE351" s="112" t="str">
        <f>IF(OR(E351=""),"",VLOOKUP(E351,[1]Arbejdstider!$B$4:$AE$78,19,))</f>
        <v/>
      </c>
      <c r="AF351" s="113" t="str">
        <f>IF(OR(E351=""),"",VLOOKUP(E351,[1]Arbejdstider!$B$4:$AE$78,20,))</f>
        <v/>
      </c>
      <c r="AG351" s="109" t="str">
        <f>IF(OR(E351=""),"",VLOOKUP(E351,[1]Arbejdstider!$B$4:$AE$78,21,))</f>
        <v/>
      </c>
      <c r="AH351" s="109" t="str">
        <f>IF(OR(E351=""),"",VLOOKUP(E351,[1]Arbejdstider!$B$4:$AE$78,22,))</f>
        <v/>
      </c>
      <c r="AI351" s="109" t="str">
        <f>IF(OR(E351=""),"",VLOOKUP(E351,[1]Arbejdstider!$B$4:$AE$78,23,))</f>
        <v/>
      </c>
      <c r="AJ351" s="114" t="str">
        <f>IF(OR(E351=""),"",VLOOKUP(E351,[1]Arbejdstider!$B$4:$AE$78,20,))</f>
        <v/>
      </c>
      <c r="AK351" s="110" t="str">
        <f>IF(OR(E351=""),"",VLOOKUP(E351,[1]Arbejdstider!$B$4:$AE$78,21,))</f>
        <v/>
      </c>
      <c r="AL351" s="115"/>
      <c r="AM351" s="115"/>
      <c r="AN351" s="115"/>
      <c r="AO351" s="115"/>
      <c r="AP351" s="115"/>
      <c r="AQ351" s="115"/>
      <c r="AR351" s="116"/>
      <c r="AS351" s="117"/>
      <c r="AT351" s="118" t="str">
        <f>IF(OR(E351=""),"",VLOOKUP(E351,[1]Arbejdstider!$B$4:$AE$78,24,))</f>
        <v/>
      </c>
      <c r="AU351" s="113" t="str">
        <f>IF(OR(E351=""),"",VLOOKUP(E351,[1]Arbejdstider!$B$4:$AE$78,22,))</f>
        <v/>
      </c>
      <c r="AV351" s="113" t="str">
        <f>IF(OR(E351=""),"",VLOOKUP(E351,[1]Arbejdstider!$B$4:$AE$78,23,))</f>
        <v/>
      </c>
      <c r="AW351" s="119">
        <f t="shared" si="84"/>
        <v>0</v>
      </c>
      <c r="AX351" s="120">
        <f>IF(OR($F351="",$G351=""),0,((IF($G351-MAX($F351,([1]Arbejdstider!$C$84/24))+($G351&lt;$F351)&lt;0,0,$G351-MAX($F351,([1]Arbejdstider!$C$84/24))+($G351&lt;$F351)))*24)-((IF(($G351-MAX($F351,([1]Arbejdstider!$D$84/24))+($G351&lt;$F351))&lt;0,0,($G351-MAX($F351,([1]Arbejdstider!$D$84/24))+($G351&lt;$F351)))))*24)</f>
        <v>0</v>
      </c>
      <c r="AY351" s="121">
        <f>IF(OR($F351="",$G351=""),0,((IF($G351-MAX($F351,([1]Arbejdstider!$C$85/24))+($G351&lt;$F351)&lt;0,0,$G351-MAX($F351,([1]Arbejdstider!$C$85/24))+($G351&lt;$F351)))*24)-((IF(($G351-MAX($F351,([1]Arbejdstider!$D$85/24))+($G351&lt;$F351))&lt;0,0,($G351-MAX($F351,([1]Arbejdstider!$D$85/24))+($G351&lt;$F351)))))*24)-IF(OR($AR351="",$AS351=""),0,((IF($AS351-MAX($AR351,([1]Arbejdstider!$C$85/24))+($AS351&lt;$AR351)&lt;0,0,$AS351-MAX($AR351,([1]Arbejdstider!$C$85/24))+($AS351&lt;$AR351)))*24)-((IF(($AS351-MAX($AR351,([1]Arbejdstider!$D$85/24))+($AS351&lt;$AR351))&lt;0,0,($AS351-MAX($AR351,([1]Arbejdstider!$D$85/24))+($AS351&lt;$AR351)))))*24)</f>
        <v>0</v>
      </c>
      <c r="AZ351" s="121" t="str">
        <f>IFERROR(CEILING(IF(E351="","",IF(OR($F351=0,$G351=0),0,($G351&lt;=$F351)*(1-([1]Arbejdstider!$C$86/24)+([1]Arbejdstider!$D$86/24))*24+(MIN(([1]Arbejdstider!$D$86/24),$G351)-MIN(([1]Arbejdstider!$D$86/24),$F351)+MAX(([1]Arbejdstider!$C$86/24),$G351)-MAX(([1]Arbejdstider!$C$86/24),$F351))*24)-IF(OR($AR351=0,$AS351=0),0,($AS351&lt;=$AR351)*(1-([1]Arbejdstider!$C$86/24)+([1]Arbejdstider!$D$86/24))*24+(MIN(([1]Arbejdstider!$D$86/24),$AS351)-MIN(([1]Arbejdstider!$D$86/24),$AR351)+MAX(([1]Arbejdstider!$C$86/24),$AS351)-MAX(([1]Arbejdstider!$C$86/24),$AR351))*24)+IF(OR($H351=0,$I351=0),0,($I351&lt;=$H351)*(1-([1]Arbejdstider!$C$86/24)+([1]Arbejdstider!$D$86/24))*24+(MIN(([1]Arbejdstider!$D$86/24),$I351)-MIN(([1]Arbejdstider!$D$86/24),$H351)+MAX(([1]Arbejdstider!$C$86/24),$G351)-MAX(([1]Arbejdstider!$C$86/24),$H351))*24)),0.5),"")</f>
        <v/>
      </c>
      <c r="BA351" s="122">
        <f t="shared" si="86"/>
        <v>0</v>
      </c>
      <c r="BB351" s="122">
        <f t="shared" si="87"/>
        <v>0</v>
      </c>
      <c r="BC351" s="122">
        <f t="shared" si="88"/>
        <v>0</v>
      </c>
      <c r="BD351" s="123"/>
      <c r="BE351" s="124"/>
      <c r="BF351" s="122">
        <f t="shared" si="85"/>
        <v>0</v>
      </c>
      <c r="BG351" s="121" t="str">
        <f t="shared" si="95"/>
        <v/>
      </c>
      <c r="BH351" s="121">
        <f t="shared" si="89"/>
        <v>0</v>
      </c>
      <c r="BI351" s="121">
        <f t="shared" si="90"/>
        <v>0</v>
      </c>
      <c r="BJ351" s="121">
        <f t="shared" si="91"/>
        <v>0</v>
      </c>
      <c r="BK351" s="121">
        <f t="shared" si="83"/>
        <v>0</v>
      </c>
      <c r="BL351" s="121">
        <f t="shared" si="96"/>
        <v>0</v>
      </c>
      <c r="BM351" s="121">
        <f t="shared" si="92"/>
        <v>0</v>
      </c>
      <c r="BN351" s="121"/>
      <c r="BO351" s="125"/>
      <c r="BP351" s="126">
        <f>IF(OR(F351=0,G351=0),0,IF(AND(WEEKDAY(C351,2)=5,G351&lt;F351,G351&gt;(6/24)),(G351-MAX(F351,(6/24))+(F351&gt;G351))*24-7,IF(WEEKDAY(C351,2)=6,(G351-MAX(F351,(6/24))+(F351&gt;G351))*24,IF(WEEKDAY(C351,2)=7,IF(F351&gt;G351,([1]Arbejdstider!H$87-F351)*24,IF(F351&lt;G351,(G351-F351)*24)),0))))</f>
        <v>0</v>
      </c>
      <c r="BQ351" s="126" t="str">
        <f>IF(OR(H351=0,I351=0),0,IF(AND(WEEKDAY(C351,2)=5,I351&lt;H351,I351&gt;(6/24)),(I351-MAX(H351,(6/24))+(H351&gt;I351))*24-7,IF(WEEKDAY(C351,2)=6,(I351-MAX(H351,(6/24))+(H351&gt;I351))*24,IF(WEEKDAY(C351,2)=7,IF(H351&gt;I351,([1]Arbejdstider!H$87-H351)*24,IF(H351&lt;I351,(I351-H351)*24)),""))))</f>
        <v/>
      </c>
      <c r="BR351" s="126"/>
      <c r="BS351" s="126"/>
      <c r="BT351" s="127"/>
      <c r="BU351" s="128">
        <f t="shared" si="93"/>
        <v>0</v>
      </c>
      <c r="BV351" s="129" t="str">
        <f t="shared" si="94"/>
        <v>Onsdag</v>
      </c>
      <c r="CF351" s="131"/>
      <c r="CG351" s="131"/>
      <c r="CP351" s="132"/>
    </row>
    <row r="352" spans="2:94" s="130" customFormat="1" x14ac:dyDescent="0.2">
      <c r="B352" s="106"/>
      <c r="C352" s="107">
        <f t="shared" si="97"/>
        <v>43783</v>
      </c>
      <c r="D352" s="107" t="str">
        <f t="shared" si="98"/>
        <v>Torsdag</v>
      </c>
      <c r="E352" s="108"/>
      <c r="F352" s="109" t="str">
        <f>IF(OR(E352=""),"",VLOOKUP(E352,[1]Arbejdstider!$B$4:$AE$78,2,))</f>
        <v/>
      </c>
      <c r="G352" s="109" t="str">
        <f>IF(OR(E352=""),"",VLOOKUP(E352,[1]Arbejdstider!$B$4:$AE$78,3,))</f>
        <v/>
      </c>
      <c r="H352" s="109" t="str">
        <f>IF(OR(E352=""),"",VLOOKUP(E352,[1]Arbejdstider!$B$4:$AE$78,4,))</f>
        <v/>
      </c>
      <c r="I352" s="109" t="str">
        <f>IF(OR(E352=""),"",VLOOKUP(E352,[1]Arbejdstider!$B$4:$AE$78,5,))</f>
        <v/>
      </c>
      <c r="J352" s="110" t="str">
        <f>IF(OR(E352=""),"",VLOOKUP(E352,[1]Arbejdstider!$B$4:$AE$78,6,))</f>
        <v/>
      </c>
      <c r="K352" s="110" t="str">
        <f>IF(OR(E352=""),"",VLOOKUP(E352,[1]Arbejdstider!$B$4:$AE$78,7,))</f>
        <v/>
      </c>
      <c r="L352" s="111" t="str">
        <f>IF(OR(E352=""),"",VLOOKUP(E352,[1]Arbejdstider!$B$3:$AE$78,10,))</f>
        <v/>
      </c>
      <c r="M352" s="111" t="str">
        <f>IF(OR(E352=""),"",VLOOKUP(E352,[1]Arbejdstider!$B$4:$AE$78,11,))</f>
        <v/>
      </c>
      <c r="N352" s="109" t="str">
        <f>IF(OR(E352=""),"",VLOOKUP(E352,[1]Arbejdstider!$B$4:$AE$78,14,))</f>
        <v/>
      </c>
      <c r="O352" s="109" t="str">
        <f>IF(OR(E352=""),"",VLOOKUP(E352,[1]Arbejdstider!$B$4:$AE$78,15,))</f>
        <v/>
      </c>
      <c r="P352" s="109" t="str">
        <f>IF(OR(E352=""),"",VLOOKUP(E352,[1]Arbejdstider!$B$4:$AE$78,12,))</f>
        <v/>
      </c>
      <c r="Q352" s="109" t="str">
        <f>IF(OR(E352=""),"",VLOOKUP(E352,[1]Arbejdstider!$B$4:$AE$78,13,))</f>
        <v/>
      </c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 t="str">
        <f>IF(OR(E352=""),"",VLOOKUP(E352,[1]Arbejdstider!$B$4:$AE$78,16,))</f>
        <v/>
      </c>
      <c r="AC352" s="112" t="str">
        <f>IF(OR(E352=""),"",VLOOKUP(E352,[1]Arbejdstider!$B$4:$AE$78,17,))</f>
        <v/>
      </c>
      <c r="AD352" s="112" t="str">
        <f>IF(OR(E352=""),"",VLOOKUP(E352,[1]Arbejdstider!$B$4:$AE$78,18,))</f>
        <v/>
      </c>
      <c r="AE352" s="112" t="str">
        <f>IF(OR(E352=""),"",VLOOKUP(E352,[1]Arbejdstider!$B$4:$AE$78,19,))</f>
        <v/>
      </c>
      <c r="AF352" s="113" t="str">
        <f>IF(OR(E352=""),"",VLOOKUP(E352,[1]Arbejdstider!$B$4:$AE$78,20,))</f>
        <v/>
      </c>
      <c r="AG352" s="109" t="str">
        <f>IF(OR(E352=""),"",VLOOKUP(E352,[1]Arbejdstider!$B$4:$AE$78,21,))</f>
        <v/>
      </c>
      <c r="AH352" s="109" t="str">
        <f>IF(OR(E352=""),"",VLOOKUP(E352,[1]Arbejdstider!$B$4:$AE$78,22,))</f>
        <v/>
      </c>
      <c r="AI352" s="109" t="str">
        <f>IF(OR(E352=""),"",VLOOKUP(E352,[1]Arbejdstider!$B$4:$AE$78,23,))</f>
        <v/>
      </c>
      <c r="AJ352" s="114" t="str">
        <f>IF(OR(E352=""),"",VLOOKUP(E352,[1]Arbejdstider!$B$4:$AE$78,20,))</f>
        <v/>
      </c>
      <c r="AK352" s="110" t="str">
        <f>IF(OR(E352=""),"",VLOOKUP(E352,[1]Arbejdstider!$B$4:$AE$78,21,))</f>
        <v/>
      </c>
      <c r="AL352" s="115"/>
      <c r="AM352" s="115"/>
      <c r="AN352" s="115"/>
      <c r="AO352" s="115"/>
      <c r="AP352" s="115"/>
      <c r="AQ352" s="115"/>
      <c r="AR352" s="116"/>
      <c r="AS352" s="117"/>
      <c r="AT352" s="118" t="str">
        <f>IF(OR(E352=""),"",VLOOKUP(E352,[1]Arbejdstider!$B$4:$AE$78,24,))</f>
        <v/>
      </c>
      <c r="AU352" s="113" t="str">
        <f>IF(OR(E352=""),"",VLOOKUP(E352,[1]Arbejdstider!$B$4:$AE$78,22,))</f>
        <v/>
      </c>
      <c r="AV352" s="113" t="str">
        <f>IF(OR(E352=""),"",VLOOKUP(E352,[1]Arbejdstider!$B$4:$AE$78,23,))</f>
        <v/>
      </c>
      <c r="AW352" s="119">
        <f t="shared" si="84"/>
        <v>0</v>
      </c>
      <c r="AX352" s="120">
        <f>IF(OR($F352="",$G352=""),0,((IF($G352-MAX($F352,([1]Arbejdstider!$C$84/24))+($G352&lt;$F352)&lt;0,0,$G352-MAX($F352,([1]Arbejdstider!$C$84/24))+($G352&lt;$F352)))*24)-((IF(($G352-MAX($F352,([1]Arbejdstider!$D$84/24))+($G352&lt;$F352))&lt;0,0,($G352-MAX($F352,([1]Arbejdstider!$D$84/24))+($G352&lt;$F352)))))*24)</f>
        <v>0</v>
      </c>
      <c r="AY352" s="121">
        <f>IF(OR($F352="",$G352=""),0,((IF($G352-MAX($F352,([1]Arbejdstider!$C$85/24))+($G352&lt;$F352)&lt;0,0,$G352-MAX($F352,([1]Arbejdstider!$C$85/24))+($G352&lt;$F352)))*24)-((IF(($G352-MAX($F352,([1]Arbejdstider!$D$85/24))+($G352&lt;$F352))&lt;0,0,($G352-MAX($F352,([1]Arbejdstider!$D$85/24))+($G352&lt;$F352)))))*24)-IF(OR($AR352="",$AS352=""),0,((IF($AS352-MAX($AR352,([1]Arbejdstider!$C$85/24))+($AS352&lt;$AR352)&lt;0,0,$AS352-MAX($AR352,([1]Arbejdstider!$C$85/24))+($AS352&lt;$AR352)))*24)-((IF(($AS352-MAX($AR352,([1]Arbejdstider!$D$85/24))+($AS352&lt;$AR352))&lt;0,0,($AS352-MAX($AR352,([1]Arbejdstider!$D$85/24))+($AS352&lt;$AR352)))))*24)</f>
        <v>0</v>
      </c>
      <c r="AZ352" s="121" t="str">
        <f>IFERROR(CEILING(IF(E352="","",IF(OR($F352=0,$G352=0),0,($G352&lt;=$F352)*(1-([1]Arbejdstider!$C$86/24)+([1]Arbejdstider!$D$86/24))*24+(MIN(([1]Arbejdstider!$D$86/24),$G352)-MIN(([1]Arbejdstider!$D$86/24),$F352)+MAX(([1]Arbejdstider!$C$86/24),$G352)-MAX(([1]Arbejdstider!$C$86/24),$F352))*24)-IF(OR($AR352=0,$AS352=0),0,($AS352&lt;=$AR352)*(1-([1]Arbejdstider!$C$86/24)+([1]Arbejdstider!$D$86/24))*24+(MIN(([1]Arbejdstider!$D$86/24),$AS352)-MIN(([1]Arbejdstider!$D$86/24),$AR352)+MAX(([1]Arbejdstider!$C$86/24),$AS352)-MAX(([1]Arbejdstider!$C$86/24),$AR352))*24)+IF(OR($H352=0,$I352=0),0,($I352&lt;=$H352)*(1-([1]Arbejdstider!$C$86/24)+([1]Arbejdstider!$D$86/24))*24+(MIN(([1]Arbejdstider!$D$86/24),$I352)-MIN(([1]Arbejdstider!$D$86/24),$H352)+MAX(([1]Arbejdstider!$C$86/24),$G352)-MAX(([1]Arbejdstider!$C$86/24),$H352))*24)),0.5),"")</f>
        <v/>
      </c>
      <c r="BA352" s="122">
        <f t="shared" si="86"/>
        <v>0</v>
      </c>
      <c r="BB352" s="122">
        <f t="shared" si="87"/>
        <v>0</v>
      </c>
      <c r="BC352" s="122">
        <f t="shared" si="88"/>
        <v>0</v>
      </c>
      <c r="BD352" s="123"/>
      <c r="BE352" s="124"/>
      <c r="BF352" s="122">
        <f t="shared" si="85"/>
        <v>0</v>
      </c>
      <c r="BG352" s="121" t="str">
        <f t="shared" si="95"/>
        <v/>
      </c>
      <c r="BH352" s="121">
        <f t="shared" si="89"/>
        <v>0</v>
      </c>
      <c r="BI352" s="121">
        <f t="shared" si="90"/>
        <v>0</v>
      </c>
      <c r="BJ352" s="121">
        <f t="shared" si="91"/>
        <v>0</v>
      </c>
      <c r="BK352" s="121">
        <f t="shared" si="83"/>
        <v>0</v>
      </c>
      <c r="BL352" s="121">
        <f t="shared" si="96"/>
        <v>0</v>
      </c>
      <c r="BM352" s="121">
        <f t="shared" si="92"/>
        <v>0</v>
      </c>
      <c r="BN352" s="121"/>
      <c r="BO352" s="125"/>
      <c r="BP352" s="126">
        <f>IF(OR(F352=0,G352=0),0,IF(AND(WEEKDAY(C352,2)=5,G352&lt;F352,G352&gt;(6/24)),(G352-MAX(F352,(6/24))+(F352&gt;G352))*24-7,IF(WEEKDAY(C352,2)=6,(G352-MAX(F352,(6/24))+(F352&gt;G352))*24,IF(WEEKDAY(C352,2)=7,IF(F352&gt;G352,([1]Arbejdstider!H$87-F352)*24,IF(F352&lt;G352,(G352-F352)*24)),0))))</f>
        <v>0</v>
      </c>
      <c r="BQ352" s="126" t="str">
        <f>IF(OR(H352=0,I352=0),0,IF(AND(WEEKDAY(C352,2)=5,I352&lt;H352,I352&gt;(6/24)),(I352-MAX(H352,(6/24))+(H352&gt;I352))*24-7,IF(WEEKDAY(C352,2)=6,(I352-MAX(H352,(6/24))+(H352&gt;I352))*24,IF(WEEKDAY(C352,2)=7,IF(H352&gt;I352,([1]Arbejdstider!H$87-H352)*24,IF(H352&lt;I352,(I352-H352)*24)),""))))</f>
        <v/>
      </c>
      <c r="BR352" s="126"/>
      <c r="BS352" s="126"/>
      <c r="BT352" s="127"/>
      <c r="BU352" s="128">
        <f t="shared" si="93"/>
        <v>0</v>
      </c>
      <c r="BV352" s="129" t="str">
        <f t="shared" si="94"/>
        <v>Torsdag</v>
      </c>
      <c r="CF352" s="131"/>
      <c r="CG352" s="131"/>
      <c r="CP352" s="132"/>
    </row>
    <row r="353" spans="2:94" s="130" customFormat="1" x14ac:dyDescent="0.2">
      <c r="B353" s="106"/>
      <c r="C353" s="107">
        <f t="shared" si="97"/>
        <v>43784</v>
      </c>
      <c r="D353" s="107" t="str">
        <f t="shared" si="98"/>
        <v>Fredag</v>
      </c>
      <c r="E353" s="108"/>
      <c r="F353" s="109" t="str">
        <f>IF(OR(E353=""),"",VLOOKUP(E353,[1]Arbejdstider!$B$4:$AE$78,2,))</f>
        <v/>
      </c>
      <c r="G353" s="109" t="str">
        <f>IF(OR(E353=""),"",VLOOKUP(E353,[1]Arbejdstider!$B$4:$AE$78,3,))</f>
        <v/>
      </c>
      <c r="H353" s="109" t="str">
        <f>IF(OR(E353=""),"",VLOOKUP(E353,[1]Arbejdstider!$B$4:$AE$78,4,))</f>
        <v/>
      </c>
      <c r="I353" s="109" t="str">
        <f>IF(OR(E353=""),"",VLOOKUP(E353,[1]Arbejdstider!$B$4:$AE$78,5,))</f>
        <v/>
      </c>
      <c r="J353" s="110" t="str">
        <f>IF(OR(E353=""),"",VLOOKUP(E353,[1]Arbejdstider!$B$4:$AE$78,6,))</f>
        <v/>
      </c>
      <c r="K353" s="110" t="str">
        <f>IF(OR(E353=""),"",VLOOKUP(E353,[1]Arbejdstider!$B$4:$AE$78,7,))</f>
        <v/>
      </c>
      <c r="L353" s="111" t="str">
        <f>IF(OR(E353=""),"",VLOOKUP(E353,[1]Arbejdstider!$B$3:$AE$78,10,))</f>
        <v/>
      </c>
      <c r="M353" s="111" t="str">
        <f>IF(OR(E353=""),"",VLOOKUP(E353,[1]Arbejdstider!$B$4:$AE$78,11,))</f>
        <v/>
      </c>
      <c r="N353" s="109" t="str">
        <f>IF(OR(E353=""),"",VLOOKUP(E353,[1]Arbejdstider!$B$4:$AE$78,14,))</f>
        <v/>
      </c>
      <c r="O353" s="109" t="str">
        <f>IF(OR(E353=""),"",VLOOKUP(E353,[1]Arbejdstider!$B$4:$AE$78,15,))</f>
        <v/>
      </c>
      <c r="P353" s="109" t="str">
        <f>IF(OR(E353=""),"",VLOOKUP(E353,[1]Arbejdstider!$B$4:$AE$78,12,))</f>
        <v/>
      </c>
      <c r="Q353" s="109" t="str">
        <f>IF(OR(E353=""),"",VLOOKUP(E353,[1]Arbejdstider!$B$4:$AE$78,13,))</f>
        <v/>
      </c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 t="str">
        <f>IF(OR(E353=""),"",VLOOKUP(E353,[1]Arbejdstider!$B$4:$AE$78,16,))</f>
        <v/>
      </c>
      <c r="AC353" s="112" t="str">
        <f>IF(OR(E353=""),"",VLOOKUP(E353,[1]Arbejdstider!$B$4:$AE$78,17,))</f>
        <v/>
      </c>
      <c r="AD353" s="112" t="str">
        <f>IF(OR(E353=""),"",VLOOKUP(E353,[1]Arbejdstider!$B$4:$AE$78,18,))</f>
        <v/>
      </c>
      <c r="AE353" s="112" t="str">
        <f>IF(OR(E353=""),"",VLOOKUP(E353,[1]Arbejdstider!$B$4:$AE$78,19,))</f>
        <v/>
      </c>
      <c r="AF353" s="113" t="str">
        <f>IF(OR(E353=""),"",VLOOKUP(E353,[1]Arbejdstider!$B$4:$AE$78,20,))</f>
        <v/>
      </c>
      <c r="AG353" s="109" t="str">
        <f>IF(OR(E353=""),"",VLOOKUP(E353,[1]Arbejdstider!$B$4:$AE$78,21,))</f>
        <v/>
      </c>
      <c r="AH353" s="109" t="str">
        <f>IF(OR(E353=""),"",VLOOKUP(E353,[1]Arbejdstider!$B$4:$AE$78,22,))</f>
        <v/>
      </c>
      <c r="AI353" s="109" t="str">
        <f>IF(OR(E353=""),"",VLOOKUP(E353,[1]Arbejdstider!$B$4:$AE$78,23,))</f>
        <v/>
      </c>
      <c r="AJ353" s="114" t="str">
        <f>IF(OR(E353=""),"",VLOOKUP(E353,[1]Arbejdstider!$B$4:$AE$78,20,))</f>
        <v/>
      </c>
      <c r="AK353" s="110" t="str">
        <f>IF(OR(E353=""),"",VLOOKUP(E353,[1]Arbejdstider!$B$4:$AE$78,21,))</f>
        <v/>
      </c>
      <c r="AL353" s="115"/>
      <c r="AM353" s="115"/>
      <c r="AN353" s="115"/>
      <c r="AO353" s="115"/>
      <c r="AP353" s="115"/>
      <c r="AQ353" s="115"/>
      <c r="AR353" s="116"/>
      <c r="AS353" s="117"/>
      <c r="AT353" s="118" t="str">
        <f>IF(OR(E353=""),"",VLOOKUP(E353,[1]Arbejdstider!$B$4:$AE$78,24,))</f>
        <v/>
      </c>
      <c r="AU353" s="113" t="str">
        <f>IF(OR(E353=""),"",VLOOKUP(E353,[1]Arbejdstider!$B$4:$AE$78,22,))</f>
        <v/>
      </c>
      <c r="AV353" s="113" t="str">
        <f>IF(OR(E353=""),"",VLOOKUP(E353,[1]Arbejdstider!$B$4:$AE$78,23,))</f>
        <v/>
      </c>
      <c r="AW353" s="119">
        <f t="shared" si="84"/>
        <v>0</v>
      </c>
      <c r="AX353" s="120">
        <f>IF(OR($F353="",$G353=""),0,((IF($G353-MAX($F353,([1]Arbejdstider!$C$84/24))+($G353&lt;$F353)&lt;0,0,$G353-MAX($F353,([1]Arbejdstider!$C$84/24))+($G353&lt;$F353)))*24)-((IF(($G353-MAX($F353,([1]Arbejdstider!$D$84/24))+($G353&lt;$F353))&lt;0,0,($G353-MAX($F353,([1]Arbejdstider!$D$84/24))+($G353&lt;$F353)))))*24)</f>
        <v>0</v>
      </c>
      <c r="AY353" s="121">
        <f>IF(OR($F353="",$G353=""),0,((IF($G353-MAX($F353,([1]Arbejdstider!$C$85/24))+($G353&lt;$F353)&lt;0,0,$G353-MAX($F353,([1]Arbejdstider!$C$85/24))+($G353&lt;$F353)))*24)-((IF(($G353-MAX($F353,([1]Arbejdstider!$D$85/24))+($G353&lt;$F353))&lt;0,0,($G353-MAX($F353,([1]Arbejdstider!$D$85/24))+($G353&lt;$F353)))))*24)-IF(OR($AR353="",$AS353=""),0,((IF($AS353-MAX($AR353,([1]Arbejdstider!$C$85/24))+($AS353&lt;$AR353)&lt;0,0,$AS353-MAX($AR353,([1]Arbejdstider!$C$85/24))+($AS353&lt;$AR353)))*24)-((IF(($AS353-MAX($AR353,([1]Arbejdstider!$D$85/24))+($AS353&lt;$AR353))&lt;0,0,($AS353-MAX($AR353,([1]Arbejdstider!$D$85/24))+($AS353&lt;$AR353)))))*24)</f>
        <v>0</v>
      </c>
      <c r="AZ353" s="121" t="str">
        <f>IFERROR(CEILING(IF(E353="","",IF(OR($F353=0,$G353=0),0,($G353&lt;=$F353)*(1-([1]Arbejdstider!$C$86/24)+([1]Arbejdstider!$D$86/24))*24+(MIN(([1]Arbejdstider!$D$86/24),$G353)-MIN(([1]Arbejdstider!$D$86/24),$F353)+MAX(([1]Arbejdstider!$C$86/24),$G353)-MAX(([1]Arbejdstider!$C$86/24),$F353))*24)-IF(OR($AR353=0,$AS353=0),0,($AS353&lt;=$AR353)*(1-([1]Arbejdstider!$C$86/24)+([1]Arbejdstider!$D$86/24))*24+(MIN(([1]Arbejdstider!$D$86/24),$AS353)-MIN(([1]Arbejdstider!$D$86/24),$AR353)+MAX(([1]Arbejdstider!$C$86/24),$AS353)-MAX(([1]Arbejdstider!$C$86/24),$AR353))*24)+IF(OR($H353=0,$I353=0),0,($I353&lt;=$H353)*(1-([1]Arbejdstider!$C$86/24)+([1]Arbejdstider!$D$86/24))*24+(MIN(([1]Arbejdstider!$D$86/24),$I353)-MIN(([1]Arbejdstider!$D$86/24),$H353)+MAX(([1]Arbejdstider!$C$86/24),$G353)-MAX(([1]Arbejdstider!$C$86/24),$H353))*24)),0.5),"")</f>
        <v/>
      </c>
      <c r="BA353" s="122">
        <f t="shared" si="86"/>
        <v>0</v>
      </c>
      <c r="BB353" s="122">
        <f t="shared" si="87"/>
        <v>0</v>
      </c>
      <c r="BC353" s="122">
        <f t="shared" si="88"/>
        <v>0</v>
      </c>
      <c r="BD353" s="123"/>
      <c r="BE353" s="124"/>
      <c r="BF353" s="122">
        <f t="shared" si="85"/>
        <v>0</v>
      </c>
      <c r="BG353" s="121" t="str">
        <f t="shared" si="95"/>
        <v/>
      </c>
      <c r="BH353" s="121">
        <f t="shared" si="89"/>
        <v>0</v>
      </c>
      <c r="BI353" s="121">
        <f t="shared" si="90"/>
        <v>0</v>
      </c>
      <c r="BJ353" s="121">
        <f t="shared" si="91"/>
        <v>0</v>
      </c>
      <c r="BK353" s="121">
        <f t="shared" si="83"/>
        <v>0</v>
      </c>
      <c r="BL353" s="121">
        <f t="shared" si="96"/>
        <v>0</v>
      </c>
      <c r="BM353" s="121">
        <f t="shared" si="92"/>
        <v>0</v>
      </c>
      <c r="BN353" s="121"/>
      <c r="BO353" s="125"/>
      <c r="BP353" s="126">
        <f>IF(OR(F353=0,G353=0),0,IF(AND(WEEKDAY(C353,2)=5,G353&lt;F353,G353&gt;(6/24)),(G353-MAX(F353,(6/24))+(F353&gt;G353))*24-7,IF(WEEKDAY(C353,2)=6,(G353-MAX(F353,(6/24))+(F353&gt;G353))*24,IF(WEEKDAY(C353,2)=7,IF(F353&gt;G353,([1]Arbejdstider!H$87-F353)*24,IF(F353&lt;G353,(G353-F353)*24)),0))))</f>
        <v>0</v>
      </c>
      <c r="BQ353" s="126" t="str">
        <f>IF(OR(H353=0,I353=0),0,IF(AND(WEEKDAY(C353,2)=5,I353&lt;H353,I353&gt;(6/24)),(I353-MAX(H353,(6/24))+(H353&gt;I353))*24-7,IF(WEEKDAY(C353,2)=6,(I353-MAX(H353,(6/24))+(H353&gt;I353))*24,IF(WEEKDAY(C353,2)=7,IF(H353&gt;I353,([1]Arbejdstider!H$87-H353)*24,IF(H353&lt;I353,(I353-H353)*24)),""))))</f>
        <v/>
      </c>
      <c r="BR353" s="126"/>
      <c r="BS353" s="126"/>
      <c r="BT353" s="127"/>
      <c r="BU353" s="128">
        <f t="shared" si="93"/>
        <v>0</v>
      </c>
      <c r="BV353" s="129" t="str">
        <f t="shared" si="94"/>
        <v>Fredag</v>
      </c>
      <c r="CF353" s="131"/>
      <c r="CG353" s="131"/>
      <c r="CP353" s="132"/>
    </row>
    <row r="354" spans="2:94" s="130" customFormat="1" x14ac:dyDescent="0.2">
      <c r="B354" s="106"/>
      <c r="C354" s="107">
        <f t="shared" si="97"/>
        <v>43785</v>
      </c>
      <c r="D354" s="107" t="str">
        <f t="shared" si="98"/>
        <v>Lørdag</v>
      </c>
      <c r="E354" s="108"/>
      <c r="F354" s="109" t="str">
        <f>IF(OR(E354=""),"",VLOOKUP(E354,[1]Arbejdstider!$B$4:$AE$78,2,))</f>
        <v/>
      </c>
      <c r="G354" s="109" t="str">
        <f>IF(OR(E354=""),"",VLOOKUP(E354,[1]Arbejdstider!$B$4:$AE$78,3,))</f>
        <v/>
      </c>
      <c r="H354" s="109" t="str">
        <f>IF(OR(E354=""),"",VLOOKUP(E354,[1]Arbejdstider!$B$4:$AE$78,4,))</f>
        <v/>
      </c>
      <c r="I354" s="109" t="str">
        <f>IF(OR(E354=""),"",VLOOKUP(E354,[1]Arbejdstider!$B$4:$AE$78,5,))</f>
        <v/>
      </c>
      <c r="J354" s="110" t="str">
        <f>IF(OR(E354=""),"",VLOOKUP(E354,[1]Arbejdstider!$B$4:$AE$78,6,))</f>
        <v/>
      </c>
      <c r="K354" s="110" t="str">
        <f>IF(OR(E354=""),"",VLOOKUP(E354,[1]Arbejdstider!$B$4:$AE$78,7,))</f>
        <v/>
      </c>
      <c r="L354" s="111" t="str">
        <f>IF(OR(E354=""),"",VLOOKUP(E354,[1]Arbejdstider!$B$3:$AE$78,10,))</f>
        <v/>
      </c>
      <c r="M354" s="111" t="str">
        <f>IF(OR(E354=""),"",VLOOKUP(E354,[1]Arbejdstider!$B$4:$AE$78,11,))</f>
        <v/>
      </c>
      <c r="N354" s="109" t="str">
        <f>IF(OR(E354=""),"",VLOOKUP(E354,[1]Arbejdstider!$B$4:$AE$78,14,))</f>
        <v/>
      </c>
      <c r="O354" s="109" t="str">
        <f>IF(OR(E354=""),"",VLOOKUP(E354,[1]Arbejdstider!$B$4:$AE$78,15,))</f>
        <v/>
      </c>
      <c r="P354" s="109" t="str">
        <f>IF(OR(E354=""),"",VLOOKUP(E354,[1]Arbejdstider!$B$4:$AE$78,12,))</f>
        <v/>
      </c>
      <c r="Q354" s="109" t="str">
        <f>IF(OR(E354=""),"",VLOOKUP(E354,[1]Arbejdstider!$B$4:$AE$78,13,))</f>
        <v/>
      </c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 t="str">
        <f>IF(OR(E354=""),"",VLOOKUP(E354,[1]Arbejdstider!$B$4:$AE$78,16,))</f>
        <v/>
      </c>
      <c r="AC354" s="112" t="str">
        <f>IF(OR(E354=""),"",VLOOKUP(E354,[1]Arbejdstider!$B$4:$AE$78,17,))</f>
        <v/>
      </c>
      <c r="AD354" s="112" t="str">
        <f>IF(OR(E354=""),"",VLOOKUP(E354,[1]Arbejdstider!$B$4:$AE$78,18,))</f>
        <v/>
      </c>
      <c r="AE354" s="112" t="str">
        <f>IF(OR(E354=""),"",VLOOKUP(E354,[1]Arbejdstider!$B$4:$AE$78,19,))</f>
        <v/>
      </c>
      <c r="AF354" s="113" t="str">
        <f>IF(OR(E354=""),"",VLOOKUP(E354,[1]Arbejdstider!$B$4:$AE$78,20,))</f>
        <v/>
      </c>
      <c r="AG354" s="109" t="str">
        <f>IF(OR(E354=""),"",VLOOKUP(E354,[1]Arbejdstider!$B$4:$AE$78,21,))</f>
        <v/>
      </c>
      <c r="AH354" s="109" t="str">
        <f>IF(OR(E354=""),"",VLOOKUP(E354,[1]Arbejdstider!$B$4:$AE$78,22,))</f>
        <v/>
      </c>
      <c r="AI354" s="109" t="str">
        <f>IF(OR(E354=""),"",VLOOKUP(E354,[1]Arbejdstider!$B$4:$AE$78,23,))</f>
        <v/>
      </c>
      <c r="AJ354" s="114" t="str">
        <f>IF(OR(E354=""),"",VLOOKUP(E354,[1]Arbejdstider!$B$4:$AE$78,20,))</f>
        <v/>
      </c>
      <c r="AK354" s="110" t="str">
        <f>IF(OR(E354=""),"",VLOOKUP(E354,[1]Arbejdstider!$B$4:$AE$78,21,))</f>
        <v/>
      </c>
      <c r="AL354" s="115"/>
      <c r="AM354" s="115"/>
      <c r="AN354" s="115"/>
      <c r="AO354" s="115"/>
      <c r="AP354" s="115"/>
      <c r="AQ354" s="115"/>
      <c r="AR354" s="116"/>
      <c r="AS354" s="117"/>
      <c r="AT354" s="118" t="str">
        <f>IF(OR(E354=""),"",VLOOKUP(E354,[1]Arbejdstider!$B$4:$AE$78,24,))</f>
        <v/>
      </c>
      <c r="AU354" s="113" t="str">
        <f>IF(OR(E354=""),"",VLOOKUP(E354,[1]Arbejdstider!$B$4:$AE$78,22,))</f>
        <v/>
      </c>
      <c r="AV354" s="113" t="str">
        <f>IF(OR(E354=""),"",VLOOKUP(E354,[1]Arbejdstider!$B$4:$AE$78,23,))</f>
        <v/>
      </c>
      <c r="AW354" s="119">
        <f t="shared" si="84"/>
        <v>0</v>
      </c>
      <c r="AX354" s="120">
        <f>IF(OR($F354="",$G354=""),0,((IF($G354-MAX($F354,([1]Arbejdstider!$C$84/24))+($G354&lt;$F354)&lt;0,0,$G354-MAX($F354,([1]Arbejdstider!$C$84/24))+($G354&lt;$F354)))*24)-((IF(($G354-MAX($F354,([1]Arbejdstider!$D$84/24))+($G354&lt;$F354))&lt;0,0,($G354-MAX($F354,([1]Arbejdstider!$D$84/24))+($G354&lt;$F354)))))*24)</f>
        <v>0</v>
      </c>
      <c r="AY354" s="121">
        <f>IF(OR($F354="",$G354=""),0,((IF($G354-MAX($F354,([1]Arbejdstider!$C$85/24))+($G354&lt;$F354)&lt;0,0,$G354-MAX($F354,([1]Arbejdstider!$C$85/24))+($G354&lt;$F354)))*24)-((IF(($G354-MAX($F354,([1]Arbejdstider!$D$85/24))+($G354&lt;$F354))&lt;0,0,($G354-MAX($F354,([1]Arbejdstider!$D$85/24))+($G354&lt;$F354)))))*24)-IF(OR($AR354="",$AS354=""),0,((IF($AS354-MAX($AR354,([1]Arbejdstider!$C$85/24))+($AS354&lt;$AR354)&lt;0,0,$AS354-MAX($AR354,([1]Arbejdstider!$C$85/24))+($AS354&lt;$AR354)))*24)-((IF(($AS354-MAX($AR354,([1]Arbejdstider!$D$85/24))+($AS354&lt;$AR354))&lt;0,0,($AS354-MAX($AR354,([1]Arbejdstider!$D$85/24))+($AS354&lt;$AR354)))))*24)</f>
        <v>0</v>
      </c>
      <c r="AZ354" s="121" t="str">
        <f>IFERROR(CEILING(IF(E354="","",IF(OR($F354=0,$G354=0),0,($G354&lt;=$F354)*(1-([1]Arbejdstider!$C$86/24)+([1]Arbejdstider!$D$86/24))*24+(MIN(([1]Arbejdstider!$D$86/24),$G354)-MIN(([1]Arbejdstider!$D$86/24),$F354)+MAX(([1]Arbejdstider!$C$86/24),$G354)-MAX(([1]Arbejdstider!$C$86/24),$F354))*24)-IF(OR($AR354=0,$AS354=0),0,($AS354&lt;=$AR354)*(1-([1]Arbejdstider!$C$86/24)+([1]Arbejdstider!$D$86/24))*24+(MIN(([1]Arbejdstider!$D$86/24),$AS354)-MIN(([1]Arbejdstider!$D$86/24),$AR354)+MAX(([1]Arbejdstider!$C$86/24),$AS354)-MAX(([1]Arbejdstider!$C$86/24),$AR354))*24)+IF(OR($H354=0,$I354=0),0,($I354&lt;=$H354)*(1-([1]Arbejdstider!$C$86/24)+([1]Arbejdstider!$D$86/24))*24+(MIN(([1]Arbejdstider!$D$86/24),$I354)-MIN(([1]Arbejdstider!$D$86/24),$H354)+MAX(([1]Arbejdstider!$C$86/24),$G354)-MAX(([1]Arbejdstider!$C$86/24),$H354))*24)),0.5),"")</f>
        <v/>
      </c>
      <c r="BA354" s="122">
        <f t="shared" si="86"/>
        <v>0</v>
      </c>
      <c r="BB354" s="122">
        <f t="shared" si="87"/>
        <v>0</v>
      </c>
      <c r="BC354" s="122">
        <f t="shared" si="88"/>
        <v>0</v>
      </c>
      <c r="BD354" s="123"/>
      <c r="BE354" s="124"/>
      <c r="BF354" s="122">
        <f t="shared" si="85"/>
        <v>0</v>
      </c>
      <c r="BG354" s="121" t="str">
        <f t="shared" si="95"/>
        <v/>
      </c>
      <c r="BH354" s="121">
        <f t="shared" si="89"/>
        <v>0</v>
      </c>
      <c r="BI354" s="121">
        <f t="shared" si="90"/>
        <v>0</v>
      </c>
      <c r="BJ354" s="121">
        <f t="shared" si="91"/>
        <v>0</v>
      </c>
      <c r="BK354" s="121">
        <f t="shared" si="83"/>
        <v>0</v>
      </c>
      <c r="BL354" s="121">
        <f t="shared" si="96"/>
        <v>0</v>
      </c>
      <c r="BM354" s="121">
        <f t="shared" si="92"/>
        <v>0</v>
      </c>
      <c r="BN354" s="121"/>
      <c r="BO354" s="125"/>
      <c r="BP354" s="126" t="e">
        <f>IF(OR(F354=0,G354=0),0,IF(AND(WEEKDAY(C354,2)=5,G354&lt;F354,G354&gt;(6/24)),(G354-MAX(F354,(6/24))+(F354&gt;G354))*24-7,IF(WEEKDAY(C354,2)=6,(G354-MAX(F354,(6/24))+(F354&gt;G354))*24,IF(WEEKDAY(C354,2)=7,IF(F354&gt;G354,([1]Arbejdstider!H$87-F354)*24,IF(F354&lt;G354,(G354-F354)*24)),0))))</f>
        <v>#VALUE!</v>
      </c>
      <c r="BQ354" s="126" t="e">
        <f>IF(OR(H354=0,I354=0),0,IF(AND(WEEKDAY(C354,2)=5,I354&lt;H354,I354&gt;(6/24)),(I354-MAX(H354,(6/24))+(H354&gt;I354))*24-7,IF(WEEKDAY(C354,2)=6,(I354-MAX(H354,(6/24))+(H354&gt;I354))*24,IF(WEEKDAY(C354,2)=7,IF(H354&gt;I354,([1]Arbejdstider!H$87-H354)*24,IF(H354&lt;I354,(I354-H354)*24)),""))))</f>
        <v>#VALUE!</v>
      </c>
      <c r="BR354" s="126"/>
      <c r="BS354" s="126"/>
      <c r="BT354" s="127"/>
      <c r="BU354" s="128">
        <f t="shared" si="93"/>
        <v>0</v>
      </c>
      <c r="BV354" s="129" t="str">
        <f t="shared" si="94"/>
        <v>Lørdag</v>
      </c>
      <c r="CF354" s="131"/>
      <c r="CG354" s="131"/>
      <c r="CP354" s="132"/>
    </row>
    <row r="355" spans="2:94" s="130" customFormat="1" x14ac:dyDescent="0.2">
      <c r="B355" s="106"/>
      <c r="C355" s="107">
        <f t="shared" si="97"/>
        <v>43786</v>
      </c>
      <c r="D355" s="107" t="str">
        <f t="shared" si="98"/>
        <v>Søndag</v>
      </c>
      <c r="E355" s="108"/>
      <c r="F355" s="109" t="str">
        <f>IF(OR(E355=""),"",VLOOKUP(E355,[1]Arbejdstider!$B$4:$AE$78,2,))</f>
        <v/>
      </c>
      <c r="G355" s="109" t="str">
        <f>IF(OR(E355=""),"",VLOOKUP(E355,[1]Arbejdstider!$B$4:$AE$78,3,))</f>
        <v/>
      </c>
      <c r="H355" s="109" t="str">
        <f>IF(OR(E355=""),"",VLOOKUP(E355,[1]Arbejdstider!$B$4:$AE$78,4,))</f>
        <v/>
      </c>
      <c r="I355" s="109" t="str">
        <f>IF(OR(E355=""),"",VLOOKUP(E355,[1]Arbejdstider!$B$4:$AE$78,5,))</f>
        <v/>
      </c>
      <c r="J355" s="110" t="str">
        <f>IF(OR(E355=""),"",VLOOKUP(E355,[1]Arbejdstider!$B$4:$AE$78,6,))</f>
        <v/>
      </c>
      <c r="K355" s="110" t="str">
        <f>IF(OR(E355=""),"",VLOOKUP(E355,[1]Arbejdstider!$B$4:$AE$78,7,))</f>
        <v/>
      </c>
      <c r="L355" s="111" t="str">
        <f>IF(OR(E355=""),"",VLOOKUP(E355,[1]Arbejdstider!$B$3:$AE$78,10,))</f>
        <v/>
      </c>
      <c r="M355" s="111" t="str">
        <f>IF(OR(E355=""),"",VLOOKUP(E355,[1]Arbejdstider!$B$4:$AE$78,11,))</f>
        <v/>
      </c>
      <c r="N355" s="109" t="str">
        <f>IF(OR(E355=""),"",VLOOKUP(E355,[1]Arbejdstider!$B$4:$AE$78,14,))</f>
        <v/>
      </c>
      <c r="O355" s="109" t="str">
        <f>IF(OR(E355=""),"",VLOOKUP(E355,[1]Arbejdstider!$B$4:$AE$78,15,))</f>
        <v/>
      </c>
      <c r="P355" s="109" t="str">
        <f>IF(OR(E355=""),"",VLOOKUP(E355,[1]Arbejdstider!$B$4:$AE$78,12,))</f>
        <v/>
      </c>
      <c r="Q355" s="109" t="str">
        <f>IF(OR(E355=""),"",VLOOKUP(E355,[1]Arbejdstider!$B$4:$AE$78,13,))</f>
        <v/>
      </c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 t="str">
        <f>IF(OR(E355=""),"",VLOOKUP(E355,[1]Arbejdstider!$B$4:$AE$78,16,))</f>
        <v/>
      </c>
      <c r="AC355" s="112" t="str">
        <f>IF(OR(E355=""),"",VLOOKUP(E355,[1]Arbejdstider!$B$4:$AE$78,17,))</f>
        <v/>
      </c>
      <c r="AD355" s="112" t="str">
        <f>IF(OR(E355=""),"",VLOOKUP(E355,[1]Arbejdstider!$B$4:$AE$78,18,))</f>
        <v/>
      </c>
      <c r="AE355" s="112" t="str">
        <f>IF(OR(E355=""),"",VLOOKUP(E355,[1]Arbejdstider!$B$4:$AE$78,19,))</f>
        <v/>
      </c>
      <c r="AF355" s="113" t="str">
        <f>IF(OR(E355=""),"",VLOOKUP(E355,[1]Arbejdstider!$B$4:$AE$78,20,))</f>
        <v/>
      </c>
      <c r="AG355" s="109" t="str">
        <f>IF(OR(E355=""),"",VLOOKUP(E355,[1]Arbejdstider!$B$4:$AE$78,21,))</f>
        <v/>
      </c>
      <c r="AH355" s="109" t="str">
        <f>IF(OR(E355=""),"",VLOOKUP(E355,[1]Arbejdstider!$B$4:$AE$78,22,))</f>
        <v/>
      </c>
      <c r="AI355" s="109" t="str">
        <f>IF(OR(E355=""),"",VLOOKUP(E355,[1]Arbejdstider!$B$4:$AE$78,23,))</f>
        <v/>
      </c>
      <c r="AJ355" s="114" t="str">
        <f>IF(OR(E355=""),"",VLOOKUP(E355,[1]Arbejdstider!$B$4:$AE$78,20,))</f>
        <v/>
      </c>
      <c r="AK355" s="110" t="str">
        <f>IF(OR(E355=""),"",VLOOKUP(E355,[1]Arbejdstider!$B$4:$AE$78,21,))</f>
        <v/>
      </c>
      <c r="AL355" s="115"/>
      <c r="AM355" s="115"/>
      <c r="AN355" s="115"/>
      <c r="AO355" s="115"/>
      <c r="AP355" s="115"/>
      <c r="AQ355" s="115"/>
      <c r="AR355" s="116"/>
      <c r="AS355" s="117"/>
      <c r="AT355" s="118" t="str">
        <f>IF(OR(E355=""),"",VLOOKUP(E355,[1]Arbejdstider!$B$4:$AE$78,24,))</f>
        <v/>
      </c>
      <c r="AU355" s="113" t="str">
        <f>IF(OR(E355=""),"",VLOOKUP(E355,[1]Arbejdstider!$B$4:$AE$78,22,))</f>
        <v/>
      </c>
      <c r="AV355" s="113" t="str">
        <f>IF(OR(E355=""),"",VLOOKUP(E355,[1]Arbejdstider!$B$4:$AE$78,23,))</f>
        <v/>
      </c>
      <c r="AW355" s="119">
        <f t="shared" si="84"/>
        <v>0</v>
      </c>
      <c r="AX355" s="120">
        <f>IF(OR($F355="",$G355=""),0,((IF($G355-MAX($F355,([1]Arbejdstider!$C$84/24))+($G355&lt;$F355)&lt;0,0,$G355-MAX($F355,([1]Arbejdstider!$C$84/24))+($G355&lt;$F355)))*24)-((IF(($G355-MAX($F355,([1]Arbejdstider!$D$84/24))+($G355&lt;$F355))&lt;0,0,($G355-MAX($F355,([1]Arbejdstider!$D$84/24))+($G355&lt;$F355)))))*24)</f>
        <v>0</v>
      </c>
      <c r="AY355" s="121">
        <f>IF(OR($F355="",$G355=""),0,((IF($G355-MAX($F355,([1]Arbejdstider!$C$85/24))+($G355&lt;$F355)&lt;0,0,$G355-MAX($F355,([1]Arbejdstider!$C$85/24))+($G355&lt;$F355)))*24)-((IF(($G355-MAX($F355,([1]Arbejdstider!$D$85/24))+($G355&lt;$F355))&lt;0,0,($G355-MAX($F355,([1]Arbejdstider!$D$85/24))+($G355&lt;$F355)))))*24)-IF(OR($AR355="",$AS355=""),0,((IF($AS355-MAX($AR355,([1]Arbejdstider!$C$85/24))+($AS355&lt;$AR355)&lt;0,0,$AS355-MAX($AR355,([1]Arbejdstider!$C$85/24))+($AS355&lt;$AR355)))*24)-((IF(($AS355-MAX($AR355,([1]Arbejdstider!$D$85/24))+($AS355&lt;$AR355))&lt;0,0,($AS355-MAX($AR355,([1]Arbejdstider!$D$85/24))+($AS355&lt;$AR355)))))*24)</f>
        <v>0</v>
      </c>
      <c r="AZ355" s="121" t="str">
        <f>IFERROR(CEILING(IF(E355="","",IF(OR($F355=0,$G355=0),0,($G355&lt;=$F355)*(1-([1]Arbejdstider!$C$86/24)+([1]Arbejdstider!$D$86/24))*24+(MIN(([1]Arbejdstider!$D$86/24),$G355)-MIN(([1]Arbejdstider!$D$86/24),$F355)+MAX(([1]Arbejdstider!$C$86/24),$G355)-MAX(([1]Arbejdstider!$C$86/24),$F355))*24)-IF(OR($AR355=0,$AS355=0),0,($AS355&lt;=$AR355)*(1-([1]Arbejdstider!$C$86/24)+([1]Arbejdstider!$D$86/24))*24+(MIN(([1]Arbejdstider!$D$86/24),$AS355)-MIN(([1]Arbejdstider!$D$86/24),$AR355)+MAX(([1]Arbejdstider!$C$86/24),$AS355)-MAX(([1]Arbejdstider!$C$86/24),$AR355))*24)+IF(OR($H355=0,$I355=0),0,($I355&lt;=$H355)*(1-([1]Arbejdstider!$C$86/24)+([1]Arbejdstider!$D$86/24))*24+(MIN(([1]Arbejdstider!$D$86/24),$I355)-MIN(([1]Arbejdstider!$D$86/24),$H355)+MAX(([1]Arbejdstider!$C$86/24),$G355)-MAX(([1]Arbejdstider!$C$86/24),$H355))*24)),0.5),"")</f>
        <v/>
      </c>
      <c r="BA355" s="122">
        <f t="shared" si="86"/>
        <v>0</v>
      </c>
      <c r="BB355" s="122">
        <f t="shared" si="87"/>
        <v>0</v>
      </c>
      <c r="BC355" s="122">
        <f t="shared" si="88"/>
        <v>0</v>
      </c>
      <c r="BD355" s="123"/>
      <c r="BE355" s="124"/>
      <c r="BF355" s="122">
        <f t="shared" si="85"/>
        <v>0</v>
      </c>
      <c r="BG355" s="121">
        <f t="shared" si="95"/>
        <v>0</v>
      </c>
      <c r="BH355" s="121">
        <f t="shared" si="89"/>
        <v>0</v>
      </c>
      <c r="BI355" s="121">
        <f t="shared" si="90"/>
        <v>0</v>
      </c>
      <c r="BJ355" s="121">
        <f t="shared" si="91"/>
        <v>0</v>
      </c>
      <c r="BK355" s="121">
        <f t="shared" si="83"/>
        <v>0</v>
      </c>
      <c r="BL355" s="121">
        <f t="shared" si="96"/>
        <v>0</v>
      </c>
      <c r="BM355" s="121">
        <f t="shared" si="92"/>
        <v>0</v>
      </c>
      <c r="BN355" s="121"/>
      <c r="BO355" s="125"/>
      <c r="BP355" s="126" t="b">
        <f>IF(OR(F355=0,G355=0),0,IF(AND(WEEKDAY(C355,2)=5,G355&lt;F355,G355&gt;(6/24)),(G355-MAX(F355,(6/24))+(F355&gt;G355))*24-7,IF(WEEKDAY(C355,2)=6,(G355-MAX(F355,(6/24))+(F355&gt;G355))*24,IF(WEEKDAY(C355,2)=7,IF(F355&gt;G355,([1]Arbejdstider!H$87-F355)*24,IF(F355&lt;G355,(G355-F355)*24)),0))))</f>
        <v>0</v>
      </c>
      <c r="BQ355" s="126" t="b">
        <f>IF(OR(H355=0,I355=0),0,IF(AND(WEEKDAY(C355,2)=5,I355&lt;H355,I355&gt;(6/24)),(I355-MAX(H355,(6/24))+(H355&gt;I355))*24-7,IF(WEEKDAY(C355,2)=6,(I355-MAX(H355,(6/24))+(H355&gt;I355))*24,IF(WEEKDAY(C355,2)=7,IF(H355&gt;I355,([1]Arbejdstider!H$87-H355)*24,IF(H355&lt;I355,(I355-H355)*24)),""))))</f>
        <v>0</v>
      </c>
      <c r="BR355" s="126"/>
      <c r="BS355" s="126"/>
      <c r="BT355" s="127"/>
      <c r="BU355" s="128">
        <f t="shared" si="93"/>
        <v>0</v>
      </c>
      <c r="BV355" s="129" t="str">
        <f t="shared" si="94"/>
        <v>Søndag</v>
      </c>
      <c r="CF355" s="131"/>
      <c r="CG355" s="131"/>
      <c r="CP355" s="132"/>
    </row>
    <row r="356" spans="2:94" s="130" customFormat="1" x14ac:dyDescent="0.2">
      <c r="B356" s="106"/>
      <c r="C356" s="107">
        <f t="shared" si="97"/>
        <v>43787</v>
      </c>
      <c r="D356" s="107" t="str">
        <f t="shared" si="98"/>
        <v>Mandag</v>
      </c>
      <c r="E356" s="108"/>
      <c r="F356" s="109" t="str">
        <f>IF(OR(E356=""),"",VLOOKUP(E356,[1]Arbejdstider!$B$4:$AE$78,2,))</f>
        <v/>
      </c>
      <c r="G356" s="109" t="str">
        <f>IF(OR(E356=""),"",VLOOKUP(E356,[1]Arbejdstider!$B$4:$AE$78,3,))</f>
        <v/>
      </c>
      <c r="H356" s="109" t="str">
        <f>IF(OR(E356=""),"",VLOOKUP(E356,[1]Arbejdstider!$B$4:$AE$78,4,))</f>
        <v/>
      </c>
      <c r="I356" s="109" t="str">
        <f>IF(OR(E356=""),"",VLOOKUP(E356,[1]Arbejdstider!$B$4:$AE$78,5,))</f>
        <v/>
      </c>
      <c r="J356" s="110" t="str">
        <f>IF(OR(E356=""),"",VLOOKUP(E356,[1]Arbejdstider!$B$4:$AE$78,6,))</f>
        <v/>
      </c>
      <c r="K356" s="110" t="str">
        <f>IF(OR(E356=""),"",VLOOKUP(E356,[1]Arbejdstider!$B$4:$AE$78,7,))</f>
        <v/>
      </c>
      <c r="L356" s="111" t="str">
        <f>IF(OR(E356=""),"",VLOOKUP(E356,[1]Arbejdstider!$B$3:$AE$78,10,))</f>
        <v/>
      </c>
      <c r="M356" s="111" t="str">
        <f>IF(OR(E356=""),"",VLOOKUP(E356,[1]Arbejdstider!$B$4:$AE$78,11,))</f>
        <v/>
      </c>
      <c r="N356" s="109" t="str">
        <f>IF(OR(E356=""),"",VLOOKUP(E356,[1]Arbejdstider!$B$4:$AE$78,14,))</f>
        <v/>
      </c>
      <c r="O356" s="109" t="str">
        <f>IF(OR(E356=""),"",VLOOKUP(E356,[1]Arbejdstider!$B$4:$AE$78,15,))</f>
        <v/>
      </c>
      <c r="P356" s="109" t="str">
        <f>IF(OR(E356=""),"",VLOOKUP(E356,[1]Arbejdstider!$B$4:$AE$78,12,))</f>
        <v/>
      </c>
      <c r="Q356" s="109" t="str">
        <f>IF(OR(E356=""),"",VLOOKUP(E356,[1]Arbejdstider!$B$4:$AE$78,13,))</f>
        <v/>
      </c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 t="str">
        <f>IF(OR(E356=""),"",VLOOKUP(E356,[1]Arbejdstider!$B$4:$AE$78,16,))</f>
        <v/>
      </c>
      <c r="AC356" s="112" t="str">
        <f>IF(OR(E356=""),"",VLOOKUP(E356,[1]Arbejdstider!$B$4:$AE$78,17,))</f>
        <v/>
      </c>
      <c r="AD356" s="112" t="str">
        <f>IF(OR(E356=""),"",VLOOKUP(E356,[1]Arbejdstider!$B$4:$AE$78,18,))</f>
        <v/>
      </c>
      <c r="AE356" s="112" t="str">
        <f>IF(OR(E356=""),"",VLOOKUP(E356,[1]Arbejdstider!$B$4:$AE$78,19,))</f>
        <v/>
      </c>
      <c r="AF356" s="113" t="str">
        <f>IF(OR(E356=""),"",VLOOKUP(E356,[1]Arbejdstider!$B$4:$AE$78,20,))</f>
        <v/>
      </c>
      <c r="AG356" s="109" t="str">
        <f>IF(OR(E356=""),"",VLOOKUP(E356,[1]Arbejdstider!$B$4:$AE$78,21,))</f>
        <v/>
      </c>
      <c r="AH356" s="109" t="str">
        <f>IF(OR(E356=""),"",VLOOKUP(E356,[1]Arbejdstider!$B$4:$AE$78,22,))</f>
        <v/>
      </c>
      <c r="AI356" s="109" t="str">
        <f>IF(OR(E356=""),"",VLOOKUP(E356,[1]Arbejdstider!$B$4:$AE$78,23,))</f>
        <v/>
      </c>
      <c r="AJ356" s="114" t="str">
        <f>IF(OR(E356=""),"",VLOOKUP(E356,[1]Arbejdstider!$B$4:$AE$78,20,))</f>
        <v/>
      </c>
      <c r="AK356" s="110" t="str">
        <f>IF(OR(E356=""),"",VLOOKUP(E356,[1]Arbejdstider!$B$4:$AE$78,21,))</f>
        <v/>
      </c>
      <c r="AL356" s="115"/>
      <c r="AM356" s="115"/>
      <c r="AN356" s="115"/>
      <c r="AO356" s="115"/>
      <c r="AP356" s="115"/>
      <c r="AQ356" s="115"/>
      <c r="AR356" s="116"/>
      <c r="AS356" s="117"/>
      <c r="AT356" s="118" t="str">
        <f>IF(OR(E356=""),"",VLOOKUP(E356,[1]Arbejdstider!$B$4:$AE$78,24,))</f>
        <v/>
      </c>
      <c r="AU356" s="113" t="str">
        <f>IF(OR(E356=""),"",VLOOKUP(E356,[1]Arbejdstider!$B$4:$AE$78,22,))</f>
        <v/>
      </c>
      <c r="AV356" s="113" t="str">
        <f>IF(OR(E356=""),"",VLOOKUP(E356,[1]Arbejdstider!$B$4:$AE$78,23,))</f>
        <v/>
      </c>
      <c r="AW356" s="119">
        <f t="shared" si="84"/>
        <v>0</v>
      </c>
      <c r="AX356" s="120">
        <f>IF(OR($F356="",$G356=""),0,((IF($G356-MAX($F356,([1]Arbejdstider!$C$84/24))+($G356&lt;$F356)&lt;0,0,$G356-MAX($F356,([1]Arbejdstider!$C$84/24))+($G356&lt;$F356)))*24)-((IF(($G356-MAX($F356,([1]Arbejdstider!$D$84/24))+($G356&lt;$F356))&lt;0,0,($G356-MAX($F356,([1]Arbejdstider!$D$84/24))+($G356&lt;$F356)))))*24)</f>
        <v>0</v>
      </c>
      <c r="AY356" s="121">
        <f>IF(OR($F356="",$G356=""),0,((IF($G356-MAX($F356,([1]Arbejdstider!$C$85/24))+($G356&lt;$F356)&lt;0,0,$G356-MAX($F356,([1]Arbejdstider!$C$85/24))+($G356&lt;$F356)))*24)-((IF(($G356-MAX($F356,([1]Arbejdstider!$D$85/24))+($G356&lt;$F356))&lt;0,0,($G356-MAX($F356,([1]Arbejdstider!$D$85/24))+($G356&lt;$F356)))))*24)-IF(OR($AR356="",$AS356=""),0,((IF($AS356-MAX($AR356,([1]Arbejdstider!$C$85/24))+($AS356&lt;$AR356)&lt;0,0,$AS356-MAX($AR356,([1]Arbejdstider!$C$85/24))+($AS356&lt;$AR356)))*24)-((IF(($AS356-MAX($AR356,([1]Arbejdstider!$D$85/24))+($AS356&lt;$AR356))&lt;0,0,($AS356-MAX($AR356,([1]Arbejdstider!$D$85/24))+($AS356&lt;$AR356)))))*24)</f>
        <v>0</v>
      </c>
      <c r="AZ356" s="121" t="str">
        <f>IFERROR(CEILING(IF(E356="","",IF(OR($F356=0,$G356=0),0,($G356&lt;=$F356)*(1-([1]Arbejdstider!$C$86/24)+([1]Arbejdstider!$D$86/24))*24+(MIN(([1]Arbejdstider!$D$86/24),$G356)-MIN(([1]Arbejdstider!$D$86/24),$F356)+MAX(([1]Arbejdstider!$C$86/24),$G356)-MAX(([1]Arbejdstider!$C$86/24),$F356))*24)-IF(OR($AR356=0,$AS356=0),0,($AS356&lt;=$AR356)*(1-([1]Arbejdstider!$C$86/24)+([1]Arbejdstider!$D$86/24))*24+(MIN(([1]Arbejdstider!$D$86/24),$AS356)-MIN(([1]Arbejdstider!$D$86/24),$AR356)+MAX(([1]Arbejdstider!$C$86/24),$AS356)-MAX(([1]Arbejdstider!$C$86/24),$AR356))*24)+IF(OR($H356=0,$I356=0),0,($I356&lt;=$H356)*(1-([1]Arbejdstider!$C$86/24)+([1]Arbejdstider!$D$86/24))*24+(MIN(([1]Arbejdstider!$D$86/24),$I356)-MIN(([1]Arbejdstider!$D$86/24),$H356)+MAX(([1]Arbejdstider!$C$86/24),$G356)-MAX(([1]Arbejdstider!$C$86/24),$H356))*24)),0.5),"")</f>
        <v/>
      </c>
      <c r="BA356" s="122">
        <f t="shared" si="86"/>
        <v>0</v>
      </c>
      <c r="BB356" s="122">
        <f t="shared" si="87"/>
        <v>0</v>
      </c>
      <c r="BC356" s="122">
        <f t="shared" si="88"/>
        <v>0</v>
      </c>
      <c r="BD356" s="123"/>
      <c r="BE356" s="124"/>
      <c r="BF356" s="122">
        <f t="shared" si="85"/>
        <v>0</v>
      </c>
      <c r="BG356" s="121" t="str">
        <f t="shared" si="95"/>
        <v/>
      </c>
      <c r="BH356" s="121">
        <f t="shared" si="89"/>
        <v>0</v>
      </c>
      <c r="BI356" s="121">
        <f t="shared" si="90"/>
        <v>0</v>
      </c>
      <c r="BJ356" s="121">
        <f t="shared" si="91"/>
        <v>0</v>
      </c>
      <c r="BK356" s="121">
        <f t="shared" si="83"/>
        <v>0</v>
      </c>
      <c r="BL356" s="121">
        <f t="shared" si="96"/>
        <v>0</v>
      </c>
      <c r="BM356" s="121">
        <f t="shared" si="92"/>
        <v>0</v>
      </c>
      <c r="BN356" s="121"/>
      <c r="BO356" s="125">
        <f>SUM(AW350:AW356)</f>
        <v>0</v>
      </c>
      <c r="BP356" s="126">
        <f>IF(OR(F356=0,G356=0),0,IF(AND(WEEKDAY(C356,2)=5,G356&lt;F356,G356&gt;(6/24)),(G356-MAX(F356,(6/24))+(F356&gt;G356))*24-7,IF(WEEKDAY(C356,2)=6,(G356-MAX(F356,(6/24))+(F356&gt;G356))*24,IF(WEEKDAY(C356,2)=7,IF(F356&gt;G356,([1]Arbejdstider!H$87-F356)*24,IF(F356&lt;G356,(G356-F356)*24)),0))))</f>
        <v>0</v>
      </c>
      <c r="BQ356" s="126" t="str">
        <f>IF(OR(H356=0,I356=0),0,IF(AND(WEEKDAY(C356,2)=5,I356&lt;H356,I356&gt;(6/24)),(I356-MAX(H356,(6/24))+(H356&gt;I356))*24-7,IF(WEEKDAY(C356,2)=6,(I356-MAX(H356,(6/24))+(H356&gt;I356))*24,IF(WEEKDAY(C356,2)=7,IF(H356&gt;I356,([1]Arbejdstider!H$87-H356)*24,IF(H356&lt;I356,(I356-H356)*24)),""))))</f>
        <v/>
      </c>
      <c r="BR356" s="126"/>
      <c r="BS356" s="126"/>
      <c r="BT356" s="127">
        <f>SUM(BO335:BO356)</f>
        <v>0</v>
      </c>
      <c r="BU356" s="128">
        <f t="shared" si="93"/>
        <v>0</v>
      </c>
      <c r="BV356" s="129" t="str">
        <f t="shared" si="94"/>
        <v>Mandag</v>
      </c>
      <c r="CF356" s="131"/>
      <c r="CG356" s="131"/>
      <c r="CP356" s="132"/>
    </row>
    <row r="357" spans="2:94" s="130" customFormat="1" x14ac:dyDescent="0.2">
      <c r="B357" s="106">
        <f>B350+1</f>
        <v>47</v>
      </c>
      <c r="C357" s="107">
        <f t="shared" si="97"/>
        <v>43788</v>
      </c>
      <c r="D357" s="107" t="str">
        <f t="shared" si="98"/>
        <v>Tirsdag</v>
      </c>
      <c r="E357" s="108"/>
      <c r="F357" s="109" t="str">
        <f>IF(OR(E357=""),"",VLOOKUP(E357,[1]Arbejdstider!$B$4:$AE$78,2,))</f>
        <v/>
      </c>
      <c r="G357" s="109" t="str">
        <f>IF(OR(E357=""),"",VLOOKUP(E357,[1]Arbejdstider!$B$4:$AE$78,3,))</f>
        <v/>
      </c>
      <c r="H357" s="109" t="str">
        <f>IF(OR(E357=""),"",VLOOKUP(E357,[1]Arbejdstider!$B$4:$AE$78,4,))</f>
        <v/>
      </c>
      <c r="I357" s="109" t="str">
        <f>IF(OR(E357=""),"",VLOOKUP(E357,[1]Arbejdstider!$B$4:$AE$78,5,))</f>
        <v/>
      </c>
      <c r="J357" s="110" t="str">
        <f>IF(OR(E357=""),"",VLOOKUP(E357,[1]Arbejdstider!$B$4:$AE$78,6,))</f>
        <v/>
      </c>
      <c r="K357" s="110" t="str">
        <f>IF(OR(E357=""),"",VLOOKUP(E357,[1]Arbejdstider!$B$4:$AE$78,7,))</f>
        <v/>
      </c>
      <c r="L357" s="111" t="str">
        <f>IF(OR(E357=""),"",VLOOKUP(E357,[1]Arbejdstider!$B$3:$AE$78,10,))</f>
        <v/>
      </c>
      <c r="M357" s="111" t="str">
        <f>IF(OR(E357=""),"",VLOOKUP(E357,[1]Arbejdstider!$B$4:$AE$78,11,))</f>
        <v/>
      </c>
      <c r="N357" s="109" t="str">
        <f>IF(OR(E357=""),"",VLOOKUP(E357,[1]Arbejdstider!$B$4:$AE$78,14,))</f>
        <v/>
      </c>
      <c r="O357" s="109" t="str">
        <f>IF(OR(E357=""),"",VLOOKUP(E357,[1]Arbejdstider!$B$4:$AE$78,15,))</f>
        <v/>
      </c>
      <c r="P357" s="109" t="str">
        <f>IF(OR(E357=""),"",VLOOKUP(E357,[1]Arbejdstider!$B$4:$AE$78,12,))</f>
        <v/>
      </c>
      <c r="Q357" s="109" t="str">
        <f>IF(OR(E357=""),"",VLOOKUP(E357,[1]Arbejdstider!$B$4:$AE$78,13,))</f>
        <v/>
      </c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 t="str">
        <f>IF(OR(E357=""),"",VLOOKUP(E357,[1]Arbejdstider!$B$4:$AE$78,16,))</f>
        <v/>
      </c>
      <c r="AC357" s="112" t="str">
        <f>IF(OR(E357=""),"",VLOOKUP(E357,[1]Arbejdstider!$B$4:$AE$78,17,))</f>
        <v/>
      </c>
      <c r="AD357" s="112" t="str">
        <f>IF(OR(E357=""),"",VLOOKUP(E357,[1]Arbejdstider!$B$4:$AE$78,18,))</f>
        <v/>
      </c>
      <c r="AE357" s="112" t="str">
        <f>IF(OR(E357=""),"",VLOOKUP(E357,[1]Arbejdstider!$B$4:$AE$78,19,))</f>
        <v/>
      </c>
      <c r="AF357" s="113" t="str">
        <f>IF(OR(E357=""),"",VLOOKUP(E357,[1]Arbejdstider!$B$4:$AE$78,20,))</f>
        <v/>
      </c>
      <c r="AG357" s="109" t="str">
        <f>IF(OR(E357=""),"",VLOOKUP(E357,[1]Arbejdstider!$B$4:$AE$78,21,))</f>
        <v/>
      </c>
      <c r="AH357" s="109" t="str">
        <f>IF(OR(E357=""),"",VLOOKUP(E357,[1]Arbejdstider!$B$4:$AE$78,22,))</f>
        <v/>
      </c>
      <c r="AI357" s="109" t="str">
        <f>IF(OR(E357=""),"",VLOOKUP(E357,[1]Arbejdstider!$B$4:$AE$78,23,))</f>
        <v/>
      </c>
      <c r="AJ357" s="114" t="str">
        <f>IF(OR(E357=""),"",VLOOKUP(E357,[1]Arbejdstider!$B$4:$AE$78,20,))</f>
        <v/>
      </c>
      <c r="AK357" s="110" t="str">
        <f>IF(OR(E357=""),"",VLOOKUP(E357,[1]Arbejdstider!$B$4:$AE$78,21,))</f>
        <v/>
      </c>
      <c r="AL357" s="115"/>
      <c r="AM357" s="115"/>
      <c r="AN357" s="115"/>
      <c r="AO357" s="115"/>
      <c r="AP357" s="115"/>
      <c r="AQ357" s="115"/>
      <c r="AR357" s="116"/>
      <c r="AS357" s="117"/>
      <c r="AT357" s="118" t="str">
        <f>IF(OR(E357=""),"",VLOOKUP(E357,[1]Arbejdstider!$B$4:$AE$78,24,))</f>
        <v/>
      </c>
      <c r="AU357" s="113" t="str">
        <f>IF(OR(E357=""),"",VLOOKUP(E357,[1]Arbejdstider!$B$4:$AE$78,22,))</f>
        <v/>
      </c>
      <c r="AV357" s="113" t="str">
        <f>IF(OR(E357=""),"",VLOOKUP(E357,[1]Arbejdstider!$B$4:$AE$78,23,))</f>
        <v/>
      </c>
      <c r="AW357" s="119">
        <f t="shared" si="84"/>
        <v>0</v>
      </c>
      <c r="AX357" s="120">
        <f>IF(OR($F357="",$G357=""),0,((IF($G357-MAX($F357,([1]Arbejdstider!$C$84/24))+($G357&lt;$F357)&lt;0,0,$G357-MAX($F357,([1]Arbejdstider!$C$84/24))+($G357&lt;$F357)))*24)-((IF(($G357-MAX($F357,([1]Arbejdstider!$D$84/24))+($G357&lt;$F357))&lt;0,0,($G357-MAX($F357,([1]Arbejdstider!$D$84/24))+($G357&lt;$F357)))))*24)</f>
        <v>0</v>
      </c>
      <c r="AY357" s="121">
        <f>IF(OR($F357="",$G357=""),0,((IF($G357-MAX($F357,([1]Arbejdstider!$C$85/24))+($G357&lt;$F357)&lt;0,0,$G357-MAX($F357,([1]Arbejdstider!$C$85/24))+($G357&lt;$F357)))*24)-((IF(($G357-MAX($F357,([1]Arbejdstider!$D$85/24))+($G357&lt;$F357))&lt;0,0,($G357-MAX($F357,([1]Arbejdstider!$D$85/24))+($G357&lt;$F357)))))*24)-IF(OR($AR357="",$AS357=""),0,((IF($AS357-MAX($AR357,([1]Arbejdstider!$C$85/24))+($AS357&lt;$AR357)&lt;0,0,$AS357-MAX($AR357,([1]Arbejdstider!$C$85/24))+($AS357&lt;$AR357)))*24)-((IF(($AS357-MAX($AR357,([1]Arbejdstider!$D$85/24))+($AS357&lt;$AR357))&lt;0,0,($AS357-MAX($AR357,([1]Arbejdstider!$D$85/24))+($AS357&lt;$AR357)))))*24)</f>
        <v>0</v>
      </c>
      <c r="AZ357" s="121" t="str">
        <f>IFERROR(CEILING(IF(E357="","",IF(OR($F357=0,$G357=0),0,($G357&lt;=$F357)*(1-([1]Arbejdstider!$C$86/24)+([1]Arbejdstider!$D$86/24))*24+(MIN(([1]Arbejdstider!$D$86/24),$G357)-MIN(([1]Arbejdstider!$D$86/24),$F357)+MAX(([1]Arbejdstider!$C$86/24),$G357)-MAX(([1]Arbejdstider!$C$86/24),$F357))*24)-IF(OR($AR357=0,$AS357=0),0,($AS357&lt;=$AR357)*(1-([1]Arbejdstider!$C$86/24)+([1]Arbejdstider!$D$86/24))*24+(MIN(([1]Arbejdstider!$D$86/24),$AS357)-MIN(([1]Arbejdstider!$D$86/24),$AR357)+MAX(([1]Arbejdstider!$C$86/24),$AS357)-MAX(([1]Arbejdstider!$C$86/24),$AR357))*24)+IF(OR($H357=0,$I357=0),0,($I357&lt;=$H357)*(1-([1]Arbejdstider!$C$86/24)+([1]Arbejdstider!$D$86/24))*24+(MIN(([1]Arbejdstider!$D$86/24),$I357)-MIN(([1]Arbejdstider!$D$86/24),$H357)+MAX(([1]Arbejdstider!$C$86/24),$G357)-MAX(([1]Arbejdstider!$C$86/24),$H357))*24)),0.5),"")</f>
        <v/>
      </c>
      <c r="BA357" s="122">
        <f t="shared" si="86"/>
        <v>0</v>
      </c>
      <c r="BB357" s="122">
        <f t="shared" si="87"/>
        <v>0</v>
      </c>
      <c r="BC357" s="122">
        <f t="shared" si="88"/>
        <v>0</v>
      </c>
      <c r="BD357" s="123"/>
      <c r="BE357" s="124"/>
      <c r="BF357" s="122">
        <f t="shared" si="85"/>
        <v>0</v>
      </c>
      <c r="BG357" s="121" t="str">
        <f t="shared" si="95"/>
        <v/>
      </c>
      <c r="BH357" s="121">
        <f t="shared" si="89"/>
        <v>0</v>
      </c>
      <c r="BI357" s="121">
        <f t="shared" si="90"/>
        <v>0</v>
      </c>
      <c r="BJ357" s="121">
        <f t="shared" si="91"/>
        <v>0</v>
      </c>
      <c r="BK357" s="121">
        <f t="shared" si="83"/>
        <v>0</v>
      </c>
      <c r="BL357" s="121">
        <f t="shared" si="96"/>
        <v>0</v>
      </c>
      <c r="BM357" s="121">
        <f t="shared" si="92"/>
        <v>0</v>
      </c>
      <c r="BN357" s="121"/>
      <c r="BO357" s="125"/>
      <c r="BP357" s="126">
        <f>IF(OR(F357=0,G357=0),0,IF(AND(WEEKDAY(C357,2)=5,G357&lt;F357,G357&gt;(6/24)),(G357-MAX(F357,(6/24))+(F357&gt;G357))*24-7,IF(WEEKDAY(C357,2)=6,(G357-MAX(F357,(6/24))+(F357&gt;G357))*24,IF(WEEKDAY(C357,2)=7,IF(F357&gt;G357,([1]Arbejdstider!H$87-F357)*24,IF(F357&lt;G357,(G357-F357)*24)),0))))</f>
        <v>0</v>
      </c>
      <c r="BQ357" s="126" t="str">
        <f>IF(OR(H357=0,I357=0),0,IF(AND(WEEKDAY(C357,2)=5,I357&lt;H357,I357&gt;(6/24)),(I357-MAX(H357,(6/24))+(H357&gt;I357))*24-7,IF(WEEKDAY(C357,2)=6,(I357-MAX(H357,(6/24))+(H357&gt;I357))*24,IF(WEEKDAY(C357,2)=7,IF(H357&gt;I357,([1]Arbejdstider!H$87-H357)*24,IF(H357&lt;I357,(I357-H357)*24)),""))))</f>
        <v/>
      </c>
      <c r="BR357" s="126"/>
      <c r="BS357" s="126"/>
      <c r="BT357" s="127"/>
      <c r="BU357" s="128">
        <f t="shared" si="93"/>
        <v>47</v>
      </c>
      <c r="BV357" s="129" t="str">
        <f t="shared" si="94"/>
        <v>Tirsdag</v>
      </c>
      <c r="CF357" s="131"/>
      <c r="CG357" s="131"/>
      <c r="CP357" s="132"/>
    </row>
    <row r="358" spans="2:94" s="130" customFormat="1" x14ac:dyDescent="0.2">
      <c r="B358" s="106"/>
      <c r="C358" s="107">
        <f t="shared" si="97"/>
        <v>43789</v>
      </c>
      <c r="D358" s="107" t="str">
        <f t="shared" si="98"/>
        <v>Onsdag</v>
      </c>
      <c r="E358" s="108"/>
      <c r="F358" s="109" t="str">
        <f>IF(OR(E358=""),"",VLOOKUP(E358,[1]Arbejdstider!$B$4:$AE$78,2,))</f>
        <v/>
      </c>
      <c r="G358" s="109" t="str">
        <f>IF(OR(E358=""),"",VLOOKUP(E358,[1]Arbejdstider!$B$4:$AE$78,3,))</f>
        <v/>
      </c>
      <c r="H358" s="109" t="str">
        <f>IF(OR(E358=""),"",VLOOKUP(E358,[1]Arbejdstider!$B$4:$AE$78,4,))</f>
        <v/>
      </c>
      <c r="I358" s="109" t="str">
        <f>IF(OR(E358=""),"",VLOOKUP(E358,[1]Arbejdstider!$B$4:$AE$78,5,))</f>
        <v/>
      </c>
      <c r="J358" s="110" t="str">
        <f>IF(OR(E358=""),"",VLOOKUP(E358,[1]Arbejdstider!$B$4:$AE$78,6,))</f>
        <v/>
      </c>
      <c r="K358" s="110" t="str">
        <f>IF(OR(E358=""),"",VLOOKUP(E358,[1]Arbejdstider!$B$4:$AE$78,7,))</f>
        <v/>
      </c>
      <c r="L358" s="111" t="str">
        <f>IF(OR(E358=""),"",VLOOKUP(E358,[1]Arbejdstider!$B$3:$AE$78,10,))</f>
        <v/>
      </c>
      <c r="M358" s="111" t="str">
        <f>IF(OR(E358=""),"",VLOOKUP(E358,[1]Arbejdstider!$B$4:$AE$78,11,))</f>
        <v/>
      </c>
      <c r="N358" s="109" t="str">
        <f>IF(OR(E358=""),"",VLOOKUP(E358,[1]Arbejdstider!$B$4:$AE$78,14,))</f>
        <v/>
      </c>
      <c r="O358" s="109" t="str">
        <f>IF(OR(E358=""),"",VLOOKUP(E358,[1]Arbejdstider!$B$4:$AE$78,15,))</f>
        <v/>
      </c>
      <c r="P358" s="109" t="str">
        <f>IF(OR(E358=""),"",VLOOKUP(E358,[1]Arbejdstider!$B$4:$AE$78,12,))</f>
        <v/>
      </c>
      <c r="Q358" s="109" t="str">
        <f>IF(OR(E358=""),"",VLOOKUP(E358,[1]Arbejdstider!$B$4:$AE$78,13,))</f>
        <v/>
      </c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 t="str">
        <f>IF(OR(E358=""),"",VLOOKUP(E358,[1]Arbejdstider!$B$4:$AE$78,16,))</f>
        <v/>
      </c>
      <c r="AC358" s="112" t="str">
        <f>IF(OR(E358=""),"",VLOOKUP(E358,[1]Arbejdstider!$B$4:$AE$78,17,))</f>
        <v/>
      </c>
      <c r="AD358" s="112" t="str">
        <f>IF(OR(E358=""),"",VLOOKUP(E358,[1]Arbejdstider!$B$4:$AE$78,18,))</f>
        <v/>
      </c>
      <c r="AE358" s="112" t="str">
        <f>IF(OR(E358=""),"",VLOOKUP(E358,[1]Arbejdstider!$B$4:$AE$78,19,))</f>
        <v/>
      </c>
      <c r="AF358" s="113" t="str">
        <f>IF(OR(E358=""),"",VLOOKUP(E358,[1]Arbejdstider!$B$4:$AE$78,20,))</f>
        <v/>
      </c>
      <c r="AG358" s="109" t="str">
        <f>IF(OR(E358=""),"",VLOOKUP(E358,[1]Arbejdstider!$B$4:$AE$78,21,))</f>
        <v/>
      </c>
      <c r="AH358" s="109" t="str">
        <f>IF(OR(E358=""),"",VLOOKUP(E358,[1]Arbejdstider!$B$4:$AE$78,22,))</f>
        <v/>
      </c>
      <c r="AI358" s="109" t="str">
        <f>IF(OR(E358=""),"",VLOOKUP(E358,[1]Arbejdstider!$B$4:$AE$78,23,))</f>
        <v/>
      </c>
      <c r="AJ358" s="114" t="str">
        <f>IF(OR(E358=""),"",VLOOKUP(E358,[1]Arbejdstider!$B$4:$AE$78,20,))</f>
        <v/>
      </c>
      <c r="AK358" s="110" t="str">
        <f>IF(OR(E358=""),"",VLOOKUP(E358,[1]Arbejdstider!$B$4:$AE$78,21,))</f>
        <v/>
      </c>
      <c r="AL358" s="115"/>
      <c r="AM358" s="115"/>
      <c r="AN358" s="115"/>
      <c r="AO358" s="115"/>
      <c r="AP358" s="115"/>
      <c r="AQ358" s="115"/>
      <c r="AR358" s="116"/>
      <c r="AS358" s="117"/>
      <c r="AT358" s="118" t="str">
        <f>IF(OR(E358=""),"",VLOOKUP(E358,[1]Arbejdstider!$B$4:$AE$78,24,))</f>
        <v/>
      </c>
      <c r="AU358" s="113" t="str">
        <f>IF(OR(E358=""),"",VLOOKUP(E358,[1]Arbejdstider!$B$4:$AE$78,22,))</f>
        <v/>
      </c>
      <c r="AV358" s="113" t="str">
        <f>IF(OR(E358=""),"",VLOOKUP(E358,[1]Arbejdstider!$B$4:$AE$78,23,))</f>
        <v/>
      </c>
      <c r="AW358" s="119">
        <f t="shared" si="84"/>
        <v>0</v>
      </c>
      <c r="AX358" s="120">
        <f>IF(OR($F358="",$G358=""),0,((IF($G358-MAX($F358,([1]Arbejdstider!$C$84/24))+($G358&lt;$F358)&lt;0,0,$G358-MAX($F358,([1]Arbejdstider!$C$84/24))+($G358&lt;$F358)))*24)-((IF(($G358-MAX($F358,([1]Arbejdstider!$D$84/24))+($G358&lt;$F358))&lt;0,0,($G358-MAX($F358,([1]Arbejdstider!$D$84/24))+($G358&lt;$F358)))))*24)</f>
        <v>0</v>
      </c>
      <c r="AY358" s="121">
        <f>IF(OR($F358="",$G358=""),0,((IF($G358-MAX($F358,([1]Arbejdstider!$C$85/24))+($G358&lt;$F358)&lt;0,0,$G358-MAX($F358,([1]Arbejdstider!$C$85/24))+($G358&lt;$F358)))*24)-((IF(($G358-MAX($F358,([1]Arbejdstider!$D$85/24))+($G358&lt;$F358))&lt;0,0,($G358-MAX($F358,([1]Arbejdstider!$D$85/24))+($G358&lt;$F358)))))*24)-IF(OR($AR358="",$AS358=""),0,((IF($AS358-MAX($AR358,([1]Arbejdstider!$C$85/24))+($AS358&lt;$AR358)&lt;0,0,$AS358-MAX($AR358,([1]Arbejdstider!$C$85/24))+($AS358&lt;$AR358)))*24)-((IF(($AS358-MAX($AR358,([1]Arbejdstider!$D$85/24))+($AS358&lt;$AR358))&lt;0,0,($AS358-MAX($AR358,([1]Arbejdstider!$D$85/24))+($AS358&lt;$AR358)))))*24)</f>
        <v>0</v>
      </c>
      <c r="AZ358" s="121" t="str">
        <f>IFERROR(CEILING(IF(E358="","",IF(OR($F358=0,$G358=0),0,($G358&lt;=$F358)*(1-([1]Arbejdstider!$C$86/24)+([1]Arbejdstider!$D$86/24))*24+(MIN(([1]Arbejdstider!$D$86/24),$G358)-MIN(([1]Arbejdstider!$D$86/24),$F358)+MAX(([1]Arbejdstider!$C$86/24),$G358)-MAX(([1]Arbejdstider!$C$86/24),$F358))*24)-IF(OR($AR358=0,$AS358=0),0,($AS358&lt;=$AR358)*(1-([1]Arbejdstider!$C$86/24)+([1]Arbejdstider!$D$86/24))*24+(MIN(([1]Arbejdstider!$D$86/24),$AS358)-MIN(([1]Arbejdstider!$D$86/24),$AR358)+MAX(([1]Arbejdstider!$C$86/24),$AS358)-MAX(([1]Arbejdstider!$C$86/24),$AR358))*24)+IF(OR($H358=0,$I358=0),0,($I358&lt;=$H358)*(1-([1]Arbejdstider!$C$86/24)+([1]Arbejdstider!$D$86/24))*24+(MIN(([1]Arbejdstider!$D$86/24),$I358)-MIN(([1]Arbejdstider!$D$86/24),$H358)+MAX(([1]Arbejdstider!$C$86/24),$G358)-MAX(([1]Arbejdstider!$C$86/24),$H358))*24)),0.5),"")</f>
        <v/>
      </c>
      <c r="BA358" s="122">
        <f t="shared" si="86"/>
        <v>0</v>
      </c>
      <c r="BB358" s="122">
        <f t="shared" si="87"/>
        <v>0</v>
      </c>
      <c r="BC358" s="122">
        <f t="shared" si="88"/>
        <v>0</v>
      </c>
      <c r="BD358" s="123"/>
      <c r="BE358" s="124"/>
      <c r="BF358" s="122">
        <f t="shared" si="85"/>
        <v>0</v>
      </c>
      <c r="BG358" s="121" t="str">
        <f t="shared" si="95"/>
        <v/>
      </c>
      <c r="BH358" s="121">
        <f t="shared" si="89"/>
        <v>0</v>
      </c>
      <c r="BI358" s="121">
        <f t="shared" si="90"/>
        <v>0</v>
      </c>
      <c r="BJ358" s="121">
        <f t="shared" si="91"/>
        <v>0</v>
      </c>
      <c r="BK358" s="121">
        <f t="shared" si="83"/>
        <v>0</v>
      </c>
      <c r="BL358" s="121">
        <f t="shared" si="96"/>
        <v>0</v>
      </c>
      <c r="BM358" s="121">
        <f t="shared" si="92"/>
        <v>0</v>
      </c>
      <c r="BN358" s="121"/>
      <c r="BO358" s="125"/>
      <c r="BP358" s="126">
        <f>IF(OR(F358=0,G358=0),0,IF(AND(WEEKDAY(C358,2)=5,G358&lt;F358,G358&gt;(6/24)),(G358-MAX(F358,(6/24))+(F358&gt;G358))*24-7,IF(WEEKDAY(C358,2)=6,(G358-MAX(F358,(6/24))+(F358&gt;G358))*24,IF(WEEKDAY(C358,2)=7,IF(F358&gt;G358,([1]Arbejdstider!H$87-F358)*24,IF(F358&lt;G358,(G358-F358)*24)),0))))</f>
        <v>0</v>
      </c>
      <c r="BQ358" s="126" t="str">
        <f>IF(OR(H358=0,I358=0),0,IF(AND(WEEKDAY(C358,2)=5,I358&lt;H358,I358&gt;(6/24)),(I358-MAX(H358,(6/24))+(H358&gt;I358))*24-7,IF(WEEKDAY(C358,2)=6,(I358-MAX(H358,(6/24))+(H358&gt;I358))*24,IF(WEEKDAY(C358,2)=7,IF(H358&gt;I358,([1]Arbejdstider!H$87-H358)*24,IF(H358&lt;I358,(I358-H358)*24)),""))))</f>
        <v/>
      </c>
      <c r="BR358" s="126"/>
      <c r="BS358" s="126"/>
      <c r="BT358" s="127"/>
      <c r="BU358" s="128">
        <f t="shared" si="93"/>
        <v>0</v>
      </c>
      <c r="BV358" s="129" t="str">
        <f t="shared" si="94"/>
        <v>Onsdag</v>
      </c>
      <c r="CF358" s="131"/>
      <c r="CG358" s="131"/>
      <c r="CP358" s="132"/>
    </row>
    <row r="359" spans="2:94" s="130" customFormat="1" x14ac:dyDescent="0.2">
      <c r="B359" s="106"/>
      <c r="C359" s="107">
        <f t="shared" si="97"/>
        <v>43790</v>
      </c>
      <c r="D359" s="107" t="str">
        <f t="shared" si="98"/>
        <v>Torsdag</v>
      </c>
      <c r="E359" s="108"/>
      <c r="F359" s="109" t="str">
        <f>IF(OR(E359=""),"",VLOOKUP(E359,[1]Arbejdstider!$B$4:$AE$78,2,))</f>
        <v/>
      </c>
      <c r="G359" s="109" t="str">
        <f>IF(OR(E359=""),"",VLOOKUP(E359,[1]Arbejdstider!$B$4:$AE$78,3,))</f>
        <v/>
      </c>
      <c r="H359" s="109" t="str">
        <f>IF(OR(E359=""),"",VLOOKUP(E359,[1]Arbejdstider!$B$4:$AE$78,4,))</f>
        <v/>
      </c>
      <c r="I359" s="109" t="str">
        <f>IF(OR(E359=""),"",VLOOKUP(E359,[1]Arbejdstider!$B$4:$AE$78,5,))</f>
        <v/>
      </c>
      <c r="J359" s="110" t="str">
        <f>IF(OR(E359=""),"",VLOOKUP(E359,[1]Arbejdstider!$B$4:$AE$78,6,))</f>
        <v/>
      </c>
      <c r="K359" s="110" t="str">
        <f>IF(OR(E359=""),"",VLOOKUP(E359,[1]Arbejdstider!$B$4:$AE$78,7,))</f>
        <v/>
      </c>
      <c r="L359" s="111" t="str">
        <f>IF(OR(E359=""),"",VLOOKUP(E359,[1]Arbejdstider!$B$3:$AE$78,10,))</f>
        <v/>
      </c>
      <c r="M359" s="111" t="str">
        <f>IF(OR(E359=""),"",VLOOKUP(E359,[1]Arbejdstider!$B$4:$AE$78,11,))</f>
        <v/>
      </c>
      <c r="N359" s="109" t="str">
        <f>IF(OR(E359=""),"",VLOOKUP(E359,[1]Arbejdstider!$B$4:$AE$78,14,))</f>
        <v/>
      </c>
      <c r="O359" s="109" t="str">
        <f>IF(OR(E359=""),"",VLOOKUP(E359,[1]Arbejdstider!$B$4:$AE$78,15,))</f>
        <v/>
      </c>
      <c r="P359" s="109" t="str">
        <f>IF(OR(E359=""),"",VLOOKUP(E359,[1]Arbejdstider!$B$4:$AE$78,12,))</f>
        <v/>
      </c>
      <c r="Q359" s="109" t="str">
        <f>IF(OR(E359=""),"",VLOOKUP(E359,[1]Arbejdstider!$B$4:$AE$78,13,))</f>
        <v/>
      </c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 t="str">
        <f>IF(OR(E359=""),"",VLOOKUP(E359,[1]Arbejdstider!$B$4:$AE$78,16,))</f>
        <v/>
      </c>
      <c r="AC359" s="112" t="str">
        <f>IF(OR(E359=""),"",VLOOKUP(E359,[1]Arbejdstider!$B$4:$AE$78,17,))</f>
        <v/>
      </c>
      <c r="AD359" s="112" t="str">
        <f>IF(OR(E359=""),"",VLOOKUP(E359,[1]Arbejdstider!$B$4:$AE$78,18,))</f>
        <v/>
      </c>
      <c r="AE359" s="112" t="str">
        <f>IF(OR(E359=""),"",VLOOKUP(E359,[1]Arbejdstider!$B$4:$AE$78,19,))</f>
        <v/>
      </c>
      <c r="AF359" s="113" t="str">
        <f>IF(OR(E359=""),"",VLOOKUP(E359,[1]Arbejdstider!$B$4:$AE$78,20,))</f>
        <v/>
      </c>
      <c r="AG359" s="109" t="str">
        <f>IF(OR(E359=""),"",VLOOKUP(E359,[1]Arbejdstider!$B$4:$AE$78,21,))</f>
        <v/>
      </c>
      <c r="AH359" s="109" t="str">
        <f>IF(OR(E359=""),"",VLOOKUP(E359,[1]Arbejdstider!$B$4:$AE$78,22,))</f>
        <v/>
      </c>
      <c r="AI359" s="109" t="str">
        <f>IF(OR(E359=""),"",VLOOKUP(E359,[1]Arbejdstider!$B$4:$AE$78,23,))</f>
        <v/>
      </c>
      <c r="AJ359" s="114" t="str">
        <f>IF(OR(E359=""),"",VLOOKUP(E359,[1]Arbejdstider!$B$4:$AE$78,20,))</f>
        <v/>
      </c>
      <c r="AK359" s="110" t="str">
        <f>IF(OR(E359=""),"",VLOOKUP(E359,[1]Arbejdstider!$B$4:$AE$78,21,))</f>
        <v/>
      </c>
      <c r="AL359" s="115"/>
      <c r="AM359" s="115"/>
      <c r="AN359" s="115"/>
      <c r="AO359" s="115"/>
      <c r="AP359" s="115"/>
      <c r="AQ359" s="115"/>
      <c r="AR359" s="116"/>
      <c r="AS359" s="117"/>
      <c r="AT359" s="118" t="str">
        <f>IF(OR(E359=""),"",VLOOKUP(E359,[1]Arbejdstider!$B$4:$AE$78,24,))</f>
        <v/>
      </c>
      <c r="AU359" s="113" t="str">
        <f>IF(OR(E359=""),"",VLOOKUP(E359,[1]Arbejdstider!$B$4:$AE$78,22,))</f>
        <v/>
      </c>
      <c r="AV359" s="113" t="str">
        <f>IF(OR(E359=""),"",VLOOKUP(E359,[1]Arbejdstider!$B$4:$AE$78,23,))</f>
        <v/>
      </c>
      <c r="AW359" s="119">
        <f t="shared" si="84"/>
        <v>0</v>
      </c>
      <c r="AX359" s="120">
        <f>IF(OR($F359="",$G359=""),0,((IF($G359-MAX($F359,([1]Arbejdstider!$C$84/24))+($G359&lt;$F359)&lt;0,0,$G359-MAX($F359,([1]Arbejdstider!$C$84/24))+($G359&lt;$F359)))*24)-((IF(($G359-MAX($F359,([1]Arbejdstider!$D$84/24))+($G359&lt;$F359))&lt;0,0,($G359-MAX($F359,([1]Arbejdstider!$D$84/24))+($G359&lt;$F359)))))*24)</f>
        <v>0</v>
      </c>
      <c r="AY359" s="121">
        <f>IF(OR($F359="",$G359=""),0,((IF($G359-MAX($F359,([1]Arbejdstider!$C$85/24))+($G359&lt;$F359)&lt;0,0,$G359-MAX($F359,([1]Arbejdstider!$C$85/24))+($G359&lt;$F359)))*24)-((IF(($G359-MAX($F359,([1]Arbejdstider!$D$85/24))+($G359&lt;$F359))&lt;0,0,($G359-MAX($F359,([1]Arbejdstider!$D$85/24))+($G359&lt;$F359)))))*24)-IF(OR($AR359="",$AS359=""),0,((IF($AS359-MAX($AR359,([1]Arbejdstider!$C$85/24))+($AS359&lt;$AR359)&lt;0,0,$AS359-MAX($AR359,([1]Arbejdstider!$C$85/24))+($AS359&lt;$AR359)))*24)-((IF(($AS359-MAX($AR359,([1]Arbejdstider!$D$85/24))+($AS359&lt;$AR359))&lt;0,0,($AS359-MAX($AR359,([1]Arbejdstider!$D$85/24))+($AS359&lt;$AR359)))))*24)</f>
        <v>0</v>
      </c>
      <c r="AZ359" s="121" t="str">
        <f>IFERROR(CEILING(IF(E359="","",IF(OR($F359=0,$G359=0),0,($G359&lt;=$F359)*(1-([1]Arbejdstider!$C$86/24)+([1]Arbejdstider!$D$86/24))*24+(MIN(([1]Arbejdstider!$D$86/24),$G359)-MIN(([1]Arbejdstider!$D$86/24),$F359)+MAX(([1]Arbejdstider!$C$86/24),$G359)-MAX(([1]Arbejdstider!$C$86/24),$F359))*24)-IF(OR($AR359=0,$AS359=0),0,($AS359&lt;=$AR359)*(1-([1]Arbejdstider!$C$86/24)+([1]Arbejdstider!$D$86/24))*24+(MIN(([1]Arbejdstider!$D$86/24),$AS359)-MIN(([1]Arbejdstider!$D$86/24),$AR359)+MAX(([1]Arbejdstider!$C$86/24),$AS359)-MAX(([1]Arbejdstider!$C$86/24),$AR359))*24)+IF(OR($H359=0,$I359=0),0,($I359&lt;=$H359)*(1-([1]Arbejdstider!$C$86/24)+([1]Arbejdstider!$D$86/24))*24+(MIN(([1]Arbejdstider!$D$86/24),$I359)-MIN(([1]Arbejdstider!$D$86/24),$H359)+MAX(([1]Arbejdstider!$C$86/24),$G359)-MAX(([1]Arbejdstider!$C$86/24),$H359))*24)),0.5),"")</f>
        <v/>
      </c>
      <c r="BA359" s="122">
        <f t="shared" si="86"/>
        <v>0</v>
      </c>
      <c r="BB359" s="122">
        <f t="shared" si="87"/>
        <v>0</v>
      </c>
      <c r="BC359" s="122">
        <f t="shared" si="88"/>
        <v>0</v>
      </c>
      <c r="BD359" s="123"/>
      <c r="BE359" s="124"/>
      <c r="BF359" s="122">
        <f t="shared" si="85"/>
        <v>0</v>
      </c>
      <c r="BG359" s="121" t="str">
        <f t="shared" si="95"/>
        <v/>
      </c>
      <c r="BH359" s="121">
        <f t="shared" si="89"/>
        <v>0</v>
      </c>
      <c r="BI359" s="121">
        <f t="shared" si="90"/>
        <v>0</v>
      </c>
      <c r="BJ359" s="121">
        <f t="shared" si="91"/>
        <v>0</v>
      </c>
      <c r="BK359" s="121">
        <f t="shared" si="83"/>
        <v>0</v>
      </c>
      <c r="BL359" s="121">
        <f t="shared" si="96"/>
        <v>0</v>
      </c>
      <c r="BM359" s="121">
        <f t="shared" si="92"/>
        <v>0</v>
      </c>
      <c r="BN359" s="121"/>
      <c r="BO359" s="125"/>
      <c r="BP359" s="126">
        <f>IF(OR(F359=0,G359=0),0,IF(AND(WEEKDAY(C359,2)=5,G359&lt;F359,G359&gt;(6/24)),(G359-MAX(F359,(6/24))+(F359&gt;G359))*24-7,IF(WEEKDAY(C359,2)=6,(G359-MAX(F359,(6/24))+(F359&gt;G359))*24,IF(WEEKDAY(C359,2)=7,IF(F359&gt;G359,([1]Arbejdstider!H$87-F359)*24,IF(F359&lt;G359,(G359-F359)*24)),0))))</f>
        <v>0</v>
      </c>
      <c r="BQ359" s="126" t="str">
        <f>IF(OR(H359=0,I359=0),0,IF(AND(WEEKDAY(C359,2)=5,I359&lt;H359,I359&gt;(6/24)),(I359-MAX(H359,(6/24))+(H359&gt;I359))*24-7,IF(WEEKDAY(C359,2)=6,(I359-MAX(H359,(6/24))+(H359&gt;I359))*24,IF(WEEKDAY(C359,2)=7,IF(H359&gt;I359,([1]Arbejdstider!H$87-H359)*24,IF(H359&lt;I359,(I359-H359)*24)),""))))</f>
        <v/>
      </c>
      <c r="BR359" s="126"/>
      <c r="BS359" s="126"/>
      <c r="BT359" s="127"/>
      <c r="BU359" s="128">
        <f t="shared" si="93"/>
        <v>0</v>
      </c>
      <c r="BV359" s="129" t="str">
        <f t="shared" si="94"/>
        <v>Torsdag</v>
      </c>
      <c r="CF359" s="131"/>
      <c r="CG359" s="131"/>
      <c r="CP359" s="132"/>
    </row>
    <row r="360" spans="2:94" s="130" customFormat="1" x14ac:dyDescent="0.2">
      <c r="B360" s="106"/>
      <c r="C360" s="107">
        <f t="shared" si="97"/>
        <v>43791</v>
      </c>
      <c r="D360" s="107" t="str">
        <f t="shared" si="98"/>
        <v>Fredag</v>
      </c>
      <c r="E360" s="108"/>
      <c r="F360" s="109" t="str">
        <f>IF(OR(E360=""),"",VLOOKUP(E360,[1]Arbejdstider!$B$4:$AE$78,2,))</f>
        <v/>
      </c>
      <c r="G360" s="109" t="str">
        <f>IF(OR(E360=""),"",VLOOKUP(E360,[1]Arbejdstider!$B$4:$AE$78,3,))</f>
        <v/>
      </c>
      <c r="H360" s="109" t="str">
        <f>IF(OR(E360=""),"",VLOOKUP(E360,[1]Arbejdstider!$B$4:$AE$78,4,))</f>
        <v/>
      </c>
      <c r="I360" s="109" t="str">
        <f>IF(OR(E360=""),"",VLOOKUP(E360,[1]Arbejdstider!$B$4:$AE$78,5,))</f>
        <v/>
      </c>
      <c r="J360" s="110" t="str">
        <f>IF(OR(E360=""),"",VLOOKUP(E360,[1]Arbejdstider!$B$4:$AE$78,6,))</f>
        <v/>
      </c>
      <c r="K360" s="110" t="str">
        <f>IF(OR(E360=""),"",VLOOKUP(E360,[1]Arbejdstider!$B$4:$AE$78,7,))</f>
        <v/>
      </c>
      <c r="L360" s="111" t="str">
        <f>IF(OR(E360=""),"",VLOOKUP(E360,[1]Arbejdstider!$B$3:$AE$78,10,))</f>
        <v/>
      </c>
      <c r="M360" s="111" t="str">
        <f>IF(OR(E360=""),"",VLOOKUP(E360,[1]Arbejdstider!$B$4:$AE$78,11,))</f>
        <v/>
      </c>
      <c r="N360" s="109" t="str">
        <f>IF(OR(E360=""),"",VLOOKUP(E360,[1]Arbejdstider!$B$4:$AE$78,14,))</f>
        <v/>
      </c>
      <c r="O360" s="109" t="str">
        <f>IF(OR(E360=""),"",VLOOKUP(E360,[1]Arbejdstider!$B$4:$AE$78,15,))</f>
        <v/>
      </c>
      <c r="P360" s="109" t="str">
        <f>IF(OR(E360=""),"",VLOOKUP(E360,[1]Arbejdstider!$B$4:$AE$78,12,))</f>
        <v/>
      </c>
      <c r="Q360" s="109" t="str">
        <f>IF(OR(E360=""),"",VLOOKUP(E360,[1]Arbejdstider!$B$4:$AE$78,13,))</f>
        <v/>
      </c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 t="str">
        <f>IF(OR(E360=""),"",VLOOKUP(E360,[1]Arbejdstider!$B$4:$AE$78,16,))</f>
        <v/>
      </c>
      <c r="AC360" s="112" t="str">
        <f>IF(OR(E360=""),"",VLOOKUP(E360,[1]Arbejdstider!$B$4:$AE$78,17,))</f>
        <v/>
      </c>
      <c r="AD360" s="112" t="str">
        <f>IF(OR(E360=""),"",VLOOKUP(E360,[1]Arbejdstider!$B$4:$AE$78,18,))</f>
        <v/>
      </c>
      <c r="AE360" s="112" t="str">
        <f>IF(OR(E360=""),"",VLOOKUP(E360,[1]Arbejdstider!$B$4:$AE$78,19,))</f>
        <v/>
      </c>
      <c r="AF360" s="113" t="str">
        <f>IF(OR(E360=""),"",VLOOKUP(E360,[1]Arbejdstider!$B$4:$AE$78,20,))</f>
        <v/>
      </c>
      <c r="AG360" s="109" t="str">
        <f>IF(OR(E360=""),"",VLOOKUP(E360,[1]Arbejdstider!$B$4:$AE$78,21,))</f>
        <v/>
      </c>
      <c r="AH360" s="109" t="str">
        <f>IF(OR(E360=""),"",VLOOKUP(E360,[1]Arbejdstider!$B$4:$AE$78,22,))</f>
        <v/>
      </c>
      <c r="AI360" s="109" t="str">
        <f>IF(OR(E360=""),"",VLOOKUP(E360,[1]Arbejdstider!$B$4:$AE$78,23,))</f>
        <v/>
      </c>
      <c r="AJ360" s="114" t="str">
        <f>IF(OR(E360=""),"",VLOOKUP(E360,[1]Arbejdstider!$B$4:$AE$78,20,))</f>
        <v/>
      </c>
      <c r="AK360" s="110" t="str">
        <f>IF(OR(E360=""),"",VLOOKUP(E360,[1]Arbejdstider!$B$4:$AE$78,21,))</f>
        <v/>
      </c>
      <c r="AL360" s="115"/>
      <c r="AM360" s="115"/>
      <c r="AN360" s="115"/>
      <c r="AO360" s="115"/>
      <c r="AP360" s="115"/>
      <c r="AQ360" s="115"/>
      <c r="AR360" s="116"/>
      <c r="AS360" s="117"/>
      <c r="AT360" s="118" t="str">
        <f>IF(OR(E360=""),"",VLOOKUP(E360,[1]Arbejdstider!$B$4:$AE$78,24,))</f>
        <v/>
      </c>
      <c r="AU360" s="113" t="str">
        <f>IF(OR(E360=""),"",VLOOKUP(E360,[1]Arbejdstider!$B$4:$AE$78,22,))</f>
        <v/>
      </c>
      <c r="AV360" s="113" t="str">
        <f>IF(OR(E360=""),"",VLOOKUP(E360,[1]Arbejdstider!$B$4:$AE$78,23,))</f>
        <v/>
      </c>
      <c r="AW360" s="119">
        <f t="shared" si="84"/>
        <v>0</v>
      </c>
      <c r="AX360" s="120">
        <f>IF(OR($F360="",$G360=""),0,((IF($G360-MAX($F360,([1]Arbejdstider!$C$84/24))+($G360&lt;$F360)&lt;0,0,$G360-MAX($F360,([1]Arbejdstider!$C$84/24))+($G360&lt;$F360)))*24)-((IF(($G360-MAX($F360,([1]Arbejdstider!$D$84/24))+($G360&lt;$F360))&lt;0,0,($G360-MAX($F360,([1]Arbejdstider!$D$84/24))+($G360&lt;$F360)))))*24)</f>
        <v>0</v>
      </c>
      <c r="AY360" s="121">
        <f>IF(OR($F360="",$G360=""),0,((IF($G360-MAX($F360,([1]Arbejdstider!$C$85/24))+($G360&lt;$F360)&lt;0,0,$G360-MAX($F360,([1]Arbejdstider!$C$85/24))+($G360&lt;$F360)))*24)-((IF(($G360-MAX($F360,([1]Arbejdstider!$D$85/24))+($G360&lt;$F360))&lt;0,0,($G360-MAX($F360,([1]Arbejdstider!$D$85/24))+($G360&lt;$F360)))))*24)-IF(OR($AR360="",$AS360=""),0,((IF($AS360-MAX($AR360,([1]Arbejdstider!$C$85/24))+($AS360&lt;$AR360)&lt;0,0,$AS360-MAX($AR360,([1]Arbejdstider!$C$85/24))+($AS360&lt;$AR360)))*24)-((IF(($AS360-MAX($AR360,([1]Arbejdstider!$D$85/24))+($AS360&lt;$AR360))&lt;0,0,($AS360-MAX($AR360,([1]Arbejdstider!$D$85/24))+($AS360&lt;$AR360)))))*24)</f>
        <v>0</v>
      </c>
      <c r="AZ360" s="121" t="str">
        <f>IFERROR(CEILING(IF(E360="","",IF(OR($F360=0,$G360=0),0,($G360&lt;=$F360)*(1-([1]Arbejdstider!$C$86/24)+([1]Arbejdstider!$D$86/24))*24+(MIN(([1]Arbejdstider!$D$86/24),$G360)-MIN(([1]Arbejdstider!$D$86/24),$F360)+MAX(([1]Arbejdstider!$C$86/24),$G360)-MAX(([1]Arbejdstider!$C$86/24),$F360))*24)-IF(OR($AR360=0,$AS360=0),0,($AS360&lt;=$AR360)*(1-([1]Arbejdstider!$C$86/24)+([1]Arbejdstider!$D$86/24))*24+(MIN(([1]Arbejdstider!$D$86/24),$AS360)-MIN(([1]Arbejdstider!$D$86/24),$AR360)+MAX(([1]Arbejdstider!$C$86/24),$AS360)-MAX(([1]Arbejdstider!$C$86/24),$AR360))*24)+IF(OR($H360=0,$I360=0),0,($I360&lt;=$H360)*(1-([1]Arbejdstider!$C$86/24)+([1]Arbejdstider!$D$86/24))*24+(MIN(([1]Arbejdstider!$D$86/24),$I360)-MIN(([1]Arbejdstider!$D$86/24),$H360)+MAX(([1]Arbejdstider!$C$86/24),$G360)-MAX(([1]Arbejdstider!$C$86/24),$H360))*24)),0.5),"")</f>
        <v/>
      </c>
      <c r="BA360" s="122">
        <f t="shared" si="86"/>
        <v>0</v>
      </c>
      <c r="BB360" s="122">
        <f t="shared" si="87"/>
        <v>0</v>
      </c>
      <c r="BC360" s="122">
        <f t="shared" si="88"/>
        <v>0</v>
      </c>
      <c r="BD360" s="123"/>
      <c r="BE360" s="124"/>
      <c r="BF360" s="122">
        <f t="shared" si="85"/>
        <v>0</v>
      </c>
      <c r="BG360" s="121" t="str">
        <f t="shared" si="95"/>
        <v/>
      </c>
      <c r="BH360" s="121">
        <f t="shared" si="89"/>
        <v>0</v>
      </c>
      <c r="BI360" s="121">
        <f t="shared" si="90"/>
        <v>0</v>
      </c>
      <c r="BJ360" s="121">
        <f t="shared" si="91"/>
        <v>0</v>
      </c>
      <c r="BK360" s="121">
        <f t="shared" ref="BK360:BK398" si="99">IF((OR(L360="",M360="")),0,IF((M360&lt;L360),((M360-L360)*24)+24,(M360-L360)*24))</f>
        <v>0</v>
      </c>
      <c r="BL360" s="121">
        <f t="shared" si="96"/>
        <v>0</v>
      </c>
      <c r="BM360" s="121">
        <f t="shared" si="92"/>
        <v>0</v>
      </c>
      <c r="BN360" s="121"/>
      <c r="BO360" s="125"/>
      <c r="BP360" s="126">
        <f>IF(OR(F360=0,G360=0),0,IF(AND(WEEKDAY(C360,2)=5,G360&lt;F360,G360&gt;(6/24)),(G360-MAX(F360,(6/24))+(F360&gt;G360))*24-7,IF(WEEKDAY(C360,2)=6,(G360-MAX(F360,(6/24))+(F360&gt;G360))*24,IF(WEEKDAY(C360,2)=7,IF(F360&gt;G360,([1]Arbejdstider!H$87-F360)*24,IF(F360&lt;G360,(G360-F360)*24)),0))))</f>
        <v>0</v>
      </c>
      <c r="BQ360" s="126" t="str">
        <f>IF(OR(H360=0,I360=0),0,IF(AND(WEEKDAY(C360,2)=5,I360&lt;H360,I360&gt;(6/24)),(I360-MAX(H360,(6/24))+(H360&gt;I360))*24-7,IF(WEEKDAY(C360,2)=6,(I360-MAX(H360,(6/24))+(H360&gt;I360))*24,IF(WEEKDAY(C360,2)=7,IF(H360&gt;I360,([1]Arbejdstider!H$87-H360)*24,IF(H360&lt;I360,(I360-H360)*24)),""))))</f>
        <v/>
      </c>
      <c r="BR360" s="126"/>
      <c r="BS360" s="126"/>
      <c r="BT360" s="127"/>
      <c r="BU360" s="128">
        <f t="shared" si="93"/>
        <v>0</v>
      </c>
      <c r="BV360" s="129" t="str">
        <f t="shared" si="94"/>
        <v>Fredag</v>
      </c>
      <c r="CF360" s="131"/>
      <c r="CG360" s="131"/>
      <c r="CP360" s="132"/>
    </row>
    <row r="361" spans="2:94" s="130" customFormat="1" x14ac:dyDescent="0.2">
      <c r="B361" s="106"/>
      <c r="C361" s="107">
        <f t="shared" si="97"/>
        <v>43792</v>
      </c>
      <c r="D361" s="107" t="str">
        <f t="shared" si="98"/>
        <v>Lørdag</v>
      </c>
      <c r="E361" s="108"/>
      <c r="F361" s="109" t="str">
        <f>IF(OR(E361=""),"",VLOOKUP(E361,[1]Arbejdstider!$B$4:$AE$78,2,))</f>
        <v/>
      </c>
      <c r="G361" s="109" t="str">
        <f>IF(OR(E361=""),"",VLOOKUP(E361,[1]Arbejdstider!$B$4:$AE$78,3,))</f>
        <v/>
      </c>
      <c r="H361" s="109" t="str">
        <f>IF(OR(E361=""),"",VLOOKUP(E361,[1]Arbejdstider!$B$4:$AE$78,4,))</f>
        <v/>
      </c>
      <c r="I361" s="109" t="str">
        <f>IF(OR(E361=""),"",VLOOKUP(E361,[1]Arbejdstider!$B$4:$AE$78,5,))</f>
        <v/>
      </c>
      <c r="J361" s="110" t="str">
        <f>IF(OR(E361=""),"",VLOOKUP(E361,[1]Arbejdstider!$B$4:$AE$78,6,))</f>
        <v/>
      </c>
      <c r="K361" s="110" t="str">
        <f>IF(OR(E361=""),"",VLOOKUP(E361,[1]Arbejdstider!$B$4:$AE$78,7,))</f>
        <v/>
      </c>
      <c r="L361" s="111" t="str">
        <f>IF(OR(E361=""),"",VLOOKUP(E361,[1]Arbejdstider!$B$3:$AE$78,10,))</f>
        <v/>
      </c>
      <c r="M361" s="111" t="str">
        <f>IF(OR(E361=""),"",VLOOKUP(E361,[1]Arbejdstider!$B$4:$AE$78,11,))</f>
        <v/>
      </c>
      <c r="N361" s="109" t="str">
        <f>IF(OR(E361=""),"",VLOOKUP(E361,[1]Arbejdstider!$B$4:$AE$78,14,))</f>
        <v/>
      </c>
      <c r="O361" s="109" t="str">
        <f>IF(OR(E361=""),"",VLOOKUP(E361,[1]Arbejdstider!$B$4:$AE$78,15,))</f>
        <v/>
      </c>
      <c r="P361" s="109" t="str">
        <f>IF(OR(E361=""),"",VLOOKUP(E361,[1]Arbejdstider!$B$4:$AE$78,12,))</f>
        <v/>
      </c>
      <c r="Q361" s="109" t="str">
        <f>IF(OR(E361=""),"",VLOOKUP(E361,[1]Arbejdstider!$B$4:$AE$78,13,))</f>
        <v/>
      </c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 t="str">
        <f>IF(OR(E361=""),"",VLOOKUP(E361,[1]Arbejdstider!$B$4:$AE$78,16,))</f>
        <v/>
      </c>
      <c r="AC361" s="112" t="str">
        <f>IF(OR(E361=""),"",VLOOKUP(E361,[1]Arbejdstider!$B$4:$AE$78,17,))</f>
        <v/>
      </c>
      <c r="AD361" s="112" t="str">
        <f>IF(OR(E361=""),"",VLOOKUP(E361,[1]Arbejdstider!$B$4:$AE$78,18,))</f>
        <v/>
      </c>
      <c r="AE361" s="112" t="str">
        <f>IF(OR(E361=""),"",VLOOKUP(E361,[1]Arbejdstider!$B$4:$AE$78,19,))</f>
        <v/>
      </c>
      <c r="AF361" s="113" t="str">
        <f>IF(OR(E361=""),"",VLOOKUP(E361,[1]Arbejdstider!$B$4:$AE$78,20,))</f>
        <v/>
      </c>
      <c r="AG361" s="109" t="str">
        <f>IF(OR(E361=""),"",VLOOKUP(E361,[1]Arbejdstider!$B$4:$AE$78,21,))</f>
        <v/>
      </c>
      <c r="AH361" s="109" t="str">
        <f>IF(OR(E361=""),"",VLOOKUP(E361,[1]Arbejdstider!$B$4:$AE$78,22,))</f>
        <v/>
      </c>
      <c r="AI361" s="109" t="str">
        <f>IF(OR(E361=""),"",VLOOKUP(E361,[1]Arbejdstider!$B$4:$AE$78,23,))</f>
        <v/>
      </c>
      <c r="AJ361" s="114" t="str">
        <f>IF(OR(E361=""),"",VLOOKUP(E361,[1]Arbejdstider!$B$4:$AE$78,20,))</f>
        <v/>
      </c>
      <c r="AK361" s="110" t="str">
        <f>IF(OR(E361=""),"",VLOOKUP(E361,[1]Arbejdstider!$B$4:$AE$78,21,))</f>
        <v/>
      </c>
      <c r="AL361" s="115"/>
      <c r="AM361" s="115"/>
      <c r="AN361" s="115"/>
      <c r="AO361" s="115"/>
      <c r="AP361" s="115"/>
      <c r="AQ361" s="115"/>
      <c r="AR361" s="116"/>
      <c r="AS361" s="117"/>
      <c r="AT361" s="118" t="str">
        <f>IF(OR(E361=""),"",VLOOKUP(E361,[1]Arbejdstider!$B$4:$AE$78,24,))</f>
        <v/>
      </c>
      <c r="AU361" s="113" t="str">
        <f>IF(OR(E361=""),"",VLOOKUP(E361,[1]Arbejdstider!$B$4:$AE$78,22,))</f>
        <v/>
      </c>
      <c r="AV361" s="113" t="str">
        <f>IF(OR(E361=""),"",VLOOKUP(E361,[1]Arbejdstider!$B$4:$AE$78,23,))</f>
        <v/>
      </c>
      <c r="AW361" s="119">
        <f t="shared" si="84"/>
        <v>0</v>
      </c>
      <c r="AX361" s="120">
        <f>IF(OR($F361="",$G361=""),0,((IF($G361-MAX($F361,([1]Arbejdstider!$C$84/24))+($G361&lt;$F361)&lt;0,0,$G361-MAX($F361,([1]Arbejdstider!$C$84/24))+($G361&lt;$F361)))*24)-((IF(($G361-MAX($F361,([1]Arbejdstider!$D$84/24))+($G361&lt;$F361))&lt;0,0,($G361-MAX($F361,([1]Arbejdstider!$D$84/24))+($G361&lt;$F361)))))*24)</f>
        <v>0</v>
      </c>
      <c r="AY361" s="121">
        <f>IF(OR($F361="",$G361=""),0,((IF($G361-MAX($F361,([1]Arbejdstider!$C$85/24))+($G361&lt;$F361)&lt;0,0,$G361-MAX($F361,([1]Arbejdstider!$C$85/24))+($G361&lt;$F361)))*24)-((IF(($G361-MAX($F361,([1]Arbejdstider!$D$85/24))+($G361&lt;$F361))&lt;0,0,($G361-MAX($F361,([1]Arbejdstider!$D$85/24))+($G361&lt;$F361)))))*24)-IF(OR($AR361="",$AS361=""),0,((IF($AS361-MAX($AR361,([1]Arbejdstider!$C$85/24))+($AS361&lt;$AR361)&lt;0,0,$AS361-MAX($AR361,([1]Arbejdstider!$C$85/24))+($AS361&lt;$AR361)))*24)-((IF(($AS361-MAX($AR361,([1]Arbejdstider!$D$85/24))+($AS361&lt;$AR361))&lt;0,0,($AS361-MAX($AR361,([1]Arbejdstider!$D$85/24))+($AS361&lt;$AR361)))))*24)</f>
        <v>0</v>
      </c>
      <c r="AZ361" s="121" t="str">
        <f>IFERROR(CEILING(IF(E361="","",IF(OR($F361=0,$G361=0),0,($G361&lt;=$F361)*(1-([1]Arbejdstider!$C$86/24)+([1]Arbejdstider!$D$86/24))*24+(MIN(([1]Arbejdstider!$D$86/24),$G361)-MIN(([1]Arbejdstider!$D$86/24),$F361)+MAX(([1]Arbejdstider!$C$86/24),$G361)-MAX(([1]Arbejdstider!$C$86/24),$F361))*24)-IF(OR($AR361=0,$AS361=0),0,($AS361&lt;=$AR361)*(1-([1]Arbejdstider!$C$86/24)+([1]Arbejdstider!$D$86/24))*24+(MIN(([1]Arbejdstider!$D$86/24),$AS361)-MIN(([1]Arbejdstider!$D$86/24),$AR361)+MAX(([1]Arbejdstider!$C$86/24),$AS361)-MAX(([1]Arbejdstider!$C$86/24),$AR361))*24)+IF(OR($H361=0,$I361=0),0,($I361&lt;=$H361)*(1-([1]Arbejdstider!$C$86/24)+([1]Arbejdstider!$D$86/24))*24+(MIN(([1]Arbejdstider!$D$86/24),$I361)-MIN(([1]Arbejdstider!$D$86/24),$H361)+MAX(([1]Arbejdstider!$C$86/24),$G361)-MAX(([1]Arbejdstider!$C$86/24),$H361))*24)),0.5),"")</f>
        <v/>
      </c>
      <c r="BA361" s="122">
        <f t="shared" si="86"/>
        <v>0</v>
      </c>
      <c r="BB361" s="122">
        <f t="shared" si="87"/>
        <v>0</v>
      </c>
      <c r="BC361" s="122">
        <f t="shared" si="88"/>
        <v>0</v>
      </c>
      <c r="BD361" s="123"/>
      <c r="BE361" s="124"/>
      <c r="BF361" s="122">
        <f t="shared" si="85"/>
        <v>0</v>
      </c>
      <c r="BG361" s="121" t="str">
        <f t="shared" si="95"/>
        <v/>
      </c>
      <c r="BH361" s="121">
        <f t="shared" si="89"/>
        <v>0</v>
      </c>
      <c r="BI361" s="121">
        <f t="shared" si="90"/>
        <v>0</v>
      </c>
      <c r="BJ361" s="121">
        <f t="shared" si="91"/>
        <v>0</v>
      </c>
      <c r="BK361" s="121">
        <f t="shared" si="99"/>
        <v>0</v>
      </c>
      <c r="BL361" s="121">
        <f t="shared" si="96"/>
        <v>0</v>
      </c>
      <c r="BM361" s="121">
        <f t="shared" si="92"/>
        <v>0</v>
      </c>
      <c r="BN361" s="121"/>
      <c r="BO361" s="125"/>
      <c r="BP361" s="126" t="e">
        <f>IF(OR(F361=0,G361=0),0,IF(AND(WEEKDAY(C361,2)=5,G361&lt;F361,G361&gt;(6/24)),(G361-MAX(F361,(6/24))+(F361&gt;G361))*24-7,IF(WEEKDAY(C361,2)=6,(G361-MAX(F361,(6/24))+(F361&gt;G361))*24,IF(WEEKDAY(C361,2)=7,IF(F361&gt;G361,([1]Arbejdstider!H$87-F361)*24,IF(F361&lt;G361,(G361-F361)*24)),0))))</f>
        <v>#VALUE!</v>
      </c>
      <c r="BQ361" s="126" t="e">
        <f>IF(OR(H361=0,I361=0),0,IF(AND(WEEKDAY(C361,2)=5,I361&lt;H361,I361&gt;(6/24)),(I361-MAX(H361,(6/24))+(H361&gt;I361))*24-7,IF(WEEKDAY(C361,2)=6,(I361-MAX(H361,(6/24))+(H361&gt;I361))*24,IF(WEEKDAY(C361,2)=7,IF(H361&gt;I361,([1]Arbejdstider!H$87-H361)*24,IF(H361&lt;I361,(I361-H361)*24)),""))))</f>
        <v>#VALUE!</v>
      </c>
      <c r="BR361" s="126"/>
      <c r="BS361" s="126"/>
      <c r="BT361" s="127"/>
      <c r="BU361" s="128">
        <f t="shared" si="93"/>
        <v>0</v>
      </c>
      <c r="BV361" s="129" t="str">
        <f t="shared" si="94"/>
        <v>Lørdag</v>
      </c>
      <c r="CF361" s="131"/>
      <c r="CG361" s="131"/>
      <c r="CP361" s="132"/>
    </row>
    <row r="362" spans="2:94" s="130" customFormat="1" x14ac:dyDescent="0.2">
      <c r="B362" s="106"/>
      <c r="C362" s="107">
        <f t="shared" si="97"/>
        <v>43793</v>
      </c>
      <c r="D362" s="107" t="str">
        <f t="shared" si="98"/>
        <v>Søndag</v>
      </c>
      <c r="E362" s="108"/>
      <c r="F362" s="109" t="str">
        <f>IF(OR(E362=""),"",VLOOKUP(E362,[1]Arbejdstider!$B$4:$AE$78,2,))</f>
        <v/>
      </c>
      <c r="G362" s="109" t="str">
        <f>IF(OR(E362=""),"",VLOOKUP(E362,[1]Arbejdstider!$B$4:$AE$78,3,))</f>
        <v/>
      </c>
      <c r="H362" s="109" t="str">
        <f>IF(OR(E362=""),"",VLOOKUP(E362,[1]Arbejdstider!$B$4:$AE$78,4,))</f>
        <v/>
      </c>
      <c r="I362" s="109" t="str">
        <f>IF(OR(E362=""),"",VLOOKUP(E362,[1]Arbejdstider!$B$4:$AE$78,5,))</f>
        <v/>
      </c>
      <c r="J362" s="110" t="str">
        <f>IF(OR(E362=""),"",VLOOKUP(E362,[1]Arbejdstider!$B$4:$AE$78,6,))</f>
        <v/>
      </c>
      <c r="K362" s="110" t="str">
        <f>IF(OR(E362=""),"",VLOOKUP(E362,[1]Arbejdstider!$B$4:$AE$78,7,))</f>
        <v/>
      </c>
      <c r="L362" s="111" t="str">
        <f>IF(OR(E362=""),"",VLOOKUP(E362,[1]Arbejdstider!$B$3:$AE$78,10,))</f>
        <v/>
      </c>
      <c r="M362" s="111" t="str">
        <f>IF(OR(E362=""),"",VLOOKUP(E362,[1]Arbejdstider!$B$4:$AE$78,11,))</f>
        <v/>
      </c>
      <c r="N362" s="109" t="str">
        <f>IF(OR(E362=""),"",VLOOKUP(E362,[1]Arbejdstider!$B$4:$AE$78,14,))</f>
        <v/>
      </c>
      <c r="O362" s="109" t="str">
        <f>IF(OR(E362=""),"",VLOOKUP(E362,[1]Arbejdstider!$B$4:$AE$78,15,))</f>
        <v/>
      </c>
      <c r="P362" s="109" t="str">
        <f>IF(OR(E362=""),"",VLOOKUP(E362,[1]Arbejdstider!$B$4:$AE$78,12,))</f>
        <v/>
      </c>
      <c r="Q362" s="109" t="str">
        <f>IF(OR(E362=""),"",VLOOKUP(E362,[1]Arbejdstider!$B$4:$AE$78,13,))</f>
        <v/>
      </c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 t="str">
        <f>IF(OR(E362=""),"",VLOOKUP(E362,[1]Arbejdstider!$B$4:$AE$78,16,))</f>
        <v/>
      </c>
      <c r="AC362" s="112" t="str">
        <f>IF(OR(E362=""),"",VLOOKUP(E362,[1]Arbejdstider!$B$4:$AE$78,17,))</f>
        <v/>
      </c>
      <c r="AD362" s="112" t="str">
        <f>IF(OR(E362=""),"",VLOOKUP(E362,[1]Arbejdstider!$B$4:$AE$78,18,))</f>
        <v/>
      </c>
      <c r="AE362" s="112" t="str">
        <f>IF(OR(E362=""),"",VLOOKUP(E362,[1]Arbejdstider!$B$4:$AE$78,19,))</f>
        <v/>
      </c>
      <c r="AF362" s="113" t="str">
        <f>IF(OR(E362=""),"",VLOOKUP(E362,[1]Arbejdstider!$B$4:$AE$78,20,))</f>
        <v/>
      </c>
      <c r="AG362" s="109" t="str">
        <f>IF(OR(E362=""),"",VLOOKUP(E362,[1]Arbejdstider!$B$4:$AE$78,21,))</f>
        <v/>
      </c>
      <c r="AH362" s="109" t="str">
        <f>IF(OR(E362=""),"",VLOOKUP(E362,[1]Arbejdstider!$B$4:$AE$78,22,))</f>
        <v/>
      </c>
      <c r="AI362" s="109" t="str">
        <f>IF(OR(E362=""),"",VLOOKUP(E362,[1]Arbejdstider!$B$4:$AE$78,23,))</f>
        <v/>
      </c>
      <c r="AJ362" s="114" t="str">
        <f>IF(OR(E362=""),"",VLOOKUP(E362,[1]Arbejdstider!$B$4:$AE$78,20,))</f>
        <v/>
      </c>
      <c r="AK362" s="110" t="str">
        <f>IF(OR(E362=""),"",VLOOKUP(E362,[1]Arbejdstider!$B$4:$AE$78,21,))</f>
        <v/>
      </c>
      <c r="AL362" s="115"/>
      <c r="AM362" s="115"/>
      <c r="AN362" s="115"/>
      <c r="AO362" s="115"/>
      <c r="AP362" s="115"/>
      <c r="AQ362" s="115"/>
      <c r="AR362" s="116"/>
      <c r="AS362" s="117"/>
      <c r="AT362" s="118" t="str">
        <f>IF(OR(E362=""),"",VLOOKUP(E362,[1]Arbejdstider!$B$4:$AE$78,24,))</f>
        <v/>
      </c>
      <c r="AU362" s="113" t="str">
        <f>IF(OR(E362=""),"",VLOOKUP(E362,[1]Arbejdstider!$B$4:$AE$78,22,))</f>
        <v/>
      </c>
      <c r="AV362" s="113" t="str">
        <f>IF(OR(E362=""),"",VLOOKUP(E362,[1]Arbejdstider!$B$4:$AE$78,23,))</f>
        <v/>
      </c>
      <c r="AW362" s="119">
        <f t="shared" ref="AW362:AW398" si="100">ROUND(IF((OR(F362="",G362="")),0,IF((G362&lt;F362),((G362-F362)*24)+24,(G362-F362)*24))+IF((OR(H362="",I362="")),0,IF((I362&lt;H362),((I362-H362)*24)+24,(I362-H362)*24))+IF((OR(N362="",O362="")),0,IF((O362&lt;N362),((O362-N362)*24)+24,(O362-N362)*24))-IF((OR(AL362="",AM362="")),0,IF((AM362&lt;AL362),((AM362-AL362)*24)+24,(AM362-AL362)*24))+IF((OR(AN362="",AO362="")),0,IF((AO362&lt;AN362),((AO362-AN362)*24)+24,(AO362-AN362)*24)),2)/24</f>
        <v>0</v>
      </c>
      <c r="AX362" s="120">
        <f>IF(OR($F362="",$G362=""),0,((IF($G362-MAX($F362,([1]Arbejdstider!$C$84/24))+($G362&lt;$F362)&lt;0,0,$G362-MAX($F362,([1]Arbejdstider!$C$84/24))+($G362&lt;$F362)))*24)-((IF(($G362-MAX($F362,([1]Arbejdstider!$D$84/24))+($G362&lt;$F362))&lt;0,0,($G362-MAX($F362,([1]Arbejdstider!$D$84/24))+($G362&lt;$F362)))))*24)</f>
        <v>0</v>
      </c>
      <c r="AY362" s="121">
        <f>IF(OR($F362="",$G362=""),0,((IF($G362-MAX($F362,([1]Arbejdstider!$C$85/24))+($G362&lt;$F362)&lt;0,0,$G362-MAX($F362,([1]Arbejdstider!$C$85/24))+($G362&lt;$F362)))*24)-((IF(($G362-MAX($F362,([1]Arbejdstider!$D$85/24))+($G362&lt;$F362))&lt;0,0,($G362-MAX($F362,([1]Arbejdstider!$D$85/24))+($G362&lt;$F362)))))*24)-IF(OR($AR362="",$AS362=""),0,((IF($AS362-MAX($AR362,([1]Arbejdstider!$C$85/24))+($AS362&lt;$AR362)&lt;0,0,$AS362-MAX($AR362,([1]Arbejdstider!$C$85/24))+($AS362&lt;$AR362)))*24)-((IF(($AS362-MAX($AR362,([1]Arbejdstider!$D$85/24))+($AS362&lt;$AR362))&lt;0,0,($AS362-MAX($AR362,([1]Arbejdstider!$D$85/24))+($AS362&lt;$AR362)))))*24)</f>
        <v>0</v>
      </c>
      <c r="AZ362" s="121" t="str">
        <f>IFERROR(CEILING(IF(E362="","",IF(OR($F362=0,$G362=0),0,($G362&lt;=$F362)*(1-([1]Arbejdstider!$C$86/24)+([1]Arbejdstider!$D$86/24))*24+(MIN(([1]Arbejdstider!$D$86/24),$G362)-MIN(([1]Arbejdstider!$D$86/24),$F362)+MAX(([1]Arbejdstider!$C$86/24),$G362)-MAX(([1]Arbejdstider!$C$86/24),$F362))*24)-IF(OR($AR362=0,$AS362=0),0,($AS362&lt;=$AR362)*(1-([1]Arbejdstider!$C$86/24)+([1]Arbejdstider!$D$86/24))*24+(MIN(([1]Arbejdstider!$D$86/24),$AS362)-MIN(([1]Arbejdstider!$D$86/24),$AR362)+MAX(([1]Arbejdstider!$C$86/24),$AS362)-MAX(([1]Arbejdstider!$C$86/24),$AR362))*24)+IF(OR($H362=0,$I362=0),0,($I362&lt;=$H362)*(1-([1]Arbejdstider!$C$86/24)+([1]Arbejdstider!$D$86/24))*24+(MIN(([1]Arbejdstider!$D$86/24),$I362)-MIN(([1]Arbejdstider!$D$86/24),$H362)+MAX(([1]Arbejdstider!$C$86/24),$G362)-MAX(([1]Arbejdstider!$C$86/24),$H362))*24)),0.5),"")</f>
        <v/>
      </c>
      <c r="BA362" s="122">
        <f t="shared" si="86"/>
        <v>0</v>
      </c>
      <c r="BB362" s="122">
        <f t="shared" si="87"/>
        <v>0</v>
      </c>
      <c r="BC362" s="122">
        <f t="shared" si="88"/>
        <v>0</v>
      </c>
      <c r="BD362" s="123"/>
      <c r="BE362" s="124"/>
      <c r="BF362" s="122">
        <f t="shared" si="85"/>
        <v>0</v>
      </c>
      <c r="BG362" s="121">
        <f t="shared" si="95"/>
        <v>0</v>
      </c>
      <c r="BH362" s="121">
        <f t="shared" si="89"/>
        <v>0</v>
      </c>
      <c r="BI362" s="121">
        <f t="shared" si="90"/>
        <v>0</v>
      </c>
      <c r="BJ362" s="121">
        <f t="shared" si="91"/>
        <v>0</v>
      </c>
      <c r="BK362" s="121">
        <f t="shared" si="99"/>
        <v>0</v>
      </c>
      <c r="BL362" s="121">
        <f t="shared" si="96"/>
        <v>0</v>
      </c>
      <c r="BM362" s="121">
        <f t="shared" si="92"/>
        <v>0</v>
      </c>
      <c r="BN362" s="121"/>
      <c r="BO362" s="125"/>
      <c r="BP362" s="126" t="b">
        <f>IF(OR(F362=0,G362=0),0,IF(AND(WEEKDAY(C362,2)=5,G362&lt;F362,G362&gt;(6/24)),(G362-MAX(F362,(6/24))+(F362&gt;G362))*24-7,IF(WEEKDAY(C362,2)=6,(G362-MAX(F362,(6/24))+(F362&gt;G362))*24,IF(WEEKDAY(C362,2)=7,IF(F362&gt;G362,([1]Arbejdstider!H$87-F362)*24,IF(F362&lt;G362,(G362-F362)*24)),0))))</f>
        <v>0</v>
      </c>
      <c r="BQ362" s="126" t="b">
        <f>IF(OR(H362=0,I362=0),0,IF(AND(WEEKDAY(C362,2)=5,I362&lt;H362,I362&gt;(6/24)),(I362-MAX(H362,(6/24))+(H362&gt;I362))*24-7,IF(WEEKDAY(C362,2)=6,(I362-MAX(H362,(6/24))+(H362&gt;I362))*24,IF(WEEKDAY(C362,2)=7,IF(H362&gt;I362,([1]Arbejdstider!H$87-H362)*24,IF(H362&lt;I362,(I362-H362)*24)),""))))</f>
        <v>0</v>
      </c>
      <c r="BR362" s="126"/>
      <c r="BS362" s="126"/>
      <c r="BT362" s="127"/>
      <c r="BU362" s="128">
        <f t="shared" si="93"/>
        <v>0</v>
      </c>
      <c r="BV362" s="129" t="str">
        <f t="shared" si="94"/>
        <v>Søndag</v>
      </c>
      <c r="CF362" s="131"/>
      <c r="CG362" s="131"/>
      <c r="CP362" s="132"/>
    </row>
    <row r="363" spans="2:94" s="130" customFormat="1" x14ac:dyDescent="0.2">
      <c r="B363" s="106"/>
      <c r="C363" s="107">
        <f t="shared" si="97"/>
        <v>43794</v>
      </c>
      <c r="D363" s="107" t="str">
        <f t="shared" si="98"/>
        <v>Mandag</v>
      </c>
      <c r="E363" s="108"/>
      <c r="F363" s="109" t="str">
        <f>IF(OR(E363=""),"",VLOOKUP(E363,[1]Arbejdstider!$B$4:$AE$78,2,))</f>
        <v/>
      </c>
      <c r="G363" s="109" t="str">
        <f>IF(OR(E363=""),"",VLOOKUP(E363,[1]Arbejdstider!$B$4:$AE$78,3,))</f>
        <v/>
      </c>
      <c r="H363" s="109" t="str">
        <f>IF(OR(E363=""),"",VLOOKUP(E363,[1]Arbejdstider!$B$4:$AE$78,4,))</f>
        <v/>
      </c>
      <c r="I363" s="109" t="str">
        <f>IF(OR(E363=""),"",VLOOKUP(E363,[1]Arbejdstider!$B$4:$AE$78,5,))</f>
        <v/>
      </c>
      <c r="J363" s="110" t="str">
        <f>IF(OR(E363=""),"",VLOOKUP(E363,[1]Arbejdstider!$B$4:$AE$78,6,))</f>
        <v/>
      </c>
      <c r="K363" s="110" t="str">
        <f>IF(OR(E363=""),"",VLOOKUP(E363,[1]Arbejdstider!$B$4:$AE$78,7,))</f>
        <v/>
      </c>
      <c r="L363" s="111" t="str">
        <f>IF(OR(E363=""),"",VLOOKUP(E363,[1]Arbejdstider!$B$3:$AE$78,10,))</f>
        <v/>
      </c>
      <c r="M363" s="111" t="str">
        <f>IF(OR(E363=""),"",VLOOKUP(E363,[1]Arbejdstider!$B$4:$AE$78,11,))</f>
        <v/>
      </c>
      <c r="N363" s="109" t="str">
        <f>IF(OR(E363=""),"",VLOOKUP(E363,[1]Arbejdstider!$B$4:$AE$78,14,))</f>
        <v/>
      </c>
      <c r="O363" s="109" t="str">
        <f>IF(OR(E363=""),"",VLOOKUP(E363,[1]Arbejdstider!$B$4:$AE$78,15,))</f>
        <v/>
      </c>
      <c r="P363" s="109" t="str">
        <f>IF(OR(E363=""),"",VLOOKUP(E363,[1]Arbejdstider!$B$4:$AE$78,12,))</f>
        <v/>
      </c>
      <c r="Q363" s="109" t="str">
        <f>IF(OR(E363=""),"",VLOOKUP(E363,[1]Arbejdstider!$B$4:$AE$78,13,))</f>
        <v/>
      </c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 t="str">
        <f>IF(OR(E363=""),"",VLOOKUP(E363,[1]Arbejdstider!$B$4:$AE$78,16,))</f>
        <v/>
      </c>
      <c r="AC363" s="112" t="str">
        <f>IF(OR(E363=""),"",VLOOKUP(E363,[1]Arbejdstider!$B$4:$AE$78,17,))</f>
        <v/>
      </c>
      <c r="AD363" s="112" t="str">
        <f>IF(OR(E363=""),"",VLOOKUP(E363,[1]Arbejdstider!$B$4:$AE$78,18,))</f>
        <v/>
      </c>
      <c r="AE363" s="112" t="str">
        <f>IF(OR(E363=""),"",VLOOKUP(E363,[1]Arbejdstider!$B$4:$AE$78,19,))</f>
        <v/>
      </c>
      <c r="AF363" s="113" t="str">
        <f>IF(OR(E363=""),"",VLOOKUP(E363,[1]Arbejdstider!$B$4:$AE$78,20,))</f>
        <v/>
      </c>
      <c r="AG363" s="109" t="str">
        <f>IF(OR(E363=""),"",VLOOKUP(E363,[1]Arbejdstider!$B$4:$AE$78,21,))</f>
        <v/>
      </c>
      <c r="AH363" s="109" t="str">
        <f>IF(OR(E363=""),"",VLOOKUP(E363,[1]Arbejdstider!$B$4:$AE$78,22,))</f>
        <v/>
      </c>
      <c r="AI363" s="109" t="str">
        <f>IF(OR(E363=""),"",VLOOKUP(E363,[1]Arbejdstider!$B$4:$AE$78,23,))</f>
        <v/>
      </c>
      <c r="AJ363" s="114" t="str">
        <f>IF(OR(E363=""),"",VLOOKUP(E363,[1]Arbejdstider!$B$4:$AE$78,20,))</f>
        <v/>
      </c>
      <c r="AK363" s="110" t="str">
        <f>IF(OR(E363=""),"",VLOOKUP(E363,[1]Arbejdstider!$B$4:$AE$78,21,))</f>
        <v/>
      </c>
      <c r="AL363" s="115"/>
      <c r="AM363" s="115"/>
      <c r="AN363" s="115"/>
      <c r="AO363" s="115"/>
      <c r="AP363" s="115"/>
      <c r="AQ363" s="115"/>
      <c r="AR363" s="116"/>
      <c r="AS363" s="117"/>
      <c r="AT363" s="118" t="str">
        <f>IF(OR(E363=""),"",VLOOKUP(E363,[1]Arbejdstider!$B$4:$AE$78,24,))</f>
        <v/>
      </c>
      <c r="AU363" s="113" t="str">
        <f>IF(OR(E363=""),"",VLOOKUP(E363,[1]Arbejdstider!$B$4:$AE$78,22,))</f>
        <v/>
      </c>
      <c r="AV363" s="113" t="str">
        <f>IF(OR(E363=""),"",VLOOKUP(E363,[1]Arbejdstider!$B$4:$AE$78,23,))</f>
        <v/>
      </c>
      <c r="AW363" s="119">
        <f t="shared" si="100"/>
        <v>0</v>
      </c>
      <c r="AX363" s="120">
        <f>IF(OR($F363="",$G363=""),0,((IF($G363-MAX($F363,([1]Arbejdstider!$C$84/24))+($G363&lt;$F363)&lt;0,0,$G363-MAX($F363,([1]Arbejdstider!$C$84/24))+($G363&lt;$F363)))*24)-((IF(($G363-MAX($F363,([1]Arbejdstider!$D$84/24))+($G363&lt;$F363))&lt;0,0,($G363-MAX($F363,([1]Arbejdstider!$D$84/24))+($G363&lt;$F363)))))*24)</f>
        <v>0</v>
      </c>
      <c r="AY363" s="121">
        <f>IF(OR($F363="",$G363=""),0,((IF($G363-MAX($F363,([1]Arbejdstider!$C$85/24))+($G363&lt;$F363)&lt;0,0,$G363-MAX($F363,([1]Arbejdstider!$C$85/24))+($G363&lt;$F363)))*24)-((IF(($G363-MAX($F363,([1]Arbejdstider!$D$85/24))+($G363&lt;$F363))&lt;0,0,($G363-MAX($F363,([1]Arbejdstider!$D$85/24))+($G363&lt;$F363)))))*24)-IF(OR($AR363="",$AS363=""),0,((IF($AS363-MAX($AR363,([1]Arbejdstider!$C$85/24))+($AS363&lt;$AR363)&lt;0,0,$AS363-MAX($AR363,([1]Arbejdstider!$C$85/24))+($AS363&lt;$AR363)))*24)-((IF(($AS363-MAX($AR363,([1]Arbejdstider!$D$85/24))+($AS363&lt;$AR363))&lt;0,0,($AS363-MAX($AR363,([1]Arbejdstider!$D$85/24))+($AS363&lt;$AR363)))))*24)</f>
        <v>0</v>
      </c>
      <c r="AZ363" s="121" t="str">
        <f>IFERROR(CEILING(IF(E363="","",IF(OR($F363=0,$G363=0),0,($G363&lt;=$F363)*(1-([1]Arbejdstider!$C$86/24)+([1]Arbejdstider!$D$86/24))*24+(MIN(([1]Arbejdstider!$D$86/24),$G363)-MIN(([1]Arbejdstider!$D$86/24),$F363)+MAX(([1]Arbejdstider!$C$86/24),$G363)-MAX(([1]Arbejdstider!$C$86/24),$F363))*24)-IF(OR($AR363=0,$AS363=0),0,($AS363&lt;=$AR363)*(1-([1]Arbejdstider!$C$86/24)+([1]Arbejdstider!$D$86/24))*24+(MIN(([1]Arbejdstider!$D$86/24),$AS363)-MIN(([1]Arbejdstider!$D$86/24),$AR363)+MAX(([1]Arbejdstider!$C$86/24),$AS363)-MAX(([1]Arbejdstider!$C$86/24),$AR363))*24)+IF(OR($H363=0,$I363=0),0,($I363&lt;=$H363)*(1-([1]Arbejdstider!$C$86/24)+([1]Arbejdstider!$D$86/24))*24+(MIN(([1]Arbejdstider!$D$86/24),$I363)-MIN(([1]Arbejdstider!$D$86/24),$H363)+MAX(([1]Arbejdstider!$C$86/24),$G363)-MAX(([1]Arbejdstider!$C$86/24),$H363))*24)),0.5),"")</f>
        <v/>
      </c>
      <c r="BA363" s="122">
        <f t="shared" si="86"/>
        <v>0</v>
      </c>
      <c r="BB363" s="122">
        <f t="shared" si="87"/>
        <v>0</v>
      </c>
      <c r="BC363" s="122">
        <f t="shared" si="88"/>
        <v>0</v>
      </c>
      <c r="BD363" s="123"/>
      <c r="BE363" s="124"/>
      <c r="BF363" s="122">
        <f t="shared" si="85"/>
        <v>0</v>
      </c>
      <c r="BG363" s="121" t="str">
        <f t="shared" si="95"/>
        <v/>
      </c>
      <c r="BH363" s="121">
        <f t="shared" si="89"/>
        <v>0</v>
      </c>
      <c r="BI363" s="121">
        <f t="shared" si="90"/>
        <v>0</v>
      </c>
      <c r="BJ363" s="121">
        <f t="shared" si="91"/>
        <v>0</v>
      </c>
      <c r="BK363" s="121">
        <f t="shared" si="99"/>
        <v>0</v>
      </c>
      <c r="BL363" s="121">
        <f t="shared" si="96"/>
        <v>0</v>
      </c>
      <c r="BM363" s="121">
        <f t="shared" si="92"/>
        <v>0</v>
      </c>
      <c r="BN363" s="121"/>
      <c r="BO363" s="125">
        <f>SUM(AW358:AW363)</f>
        <v>0</v>
      </c>
      <c r="BP363" s="126">
        <f>IF(OR(F363=0,G363=0),0,IF(AND(WEEKDAY(C363,2)=5,G363&lt;F363,G363&gt;(6/24)),(G363-MAX(F363,(6/24))+(F363&gt;G363))*24-7,IF(WEEKDAY(C363,2)=6,(G363-MAX(F363,(6/24))+(F363&gt;G363))*24,IF(WEEKDAY(C363,2)=7,IF(F363&gt;G363,([1]Arbejdstider!H$87-F363)*24,IF(F363&lt;G363,(G363-F363)*24)),0))))</f>
        <v>0</v>
      </c>
      <c r="BQ363" s="126" t="str">
        <f>IF(OR(H363=0,I363=0),0,IF(AND(WEEKDAY(C363,2)=5,I363&lt;H363,I363&gt;(6/24)),(I363-MAX(H363,(6/24))+(H363&gt;I363))*24-7,IF(WEEKDAY(C363,2)=6,(I363-MAX(H363,(6/24))+(H363&gt;I363))*24,IF(WEEKDAY(C363,2)=7,IF(H363&gt;I363,([1]Arbejdstider!H$87-H363)*24,IF(H363&lt;I363,(I363-H363)*24)),""))))</f>
        <v/>
      </c>
      <c r="BR363" s="126"/>
      <c r="BS363" s="126"/>
      <c r="BT363" s="127"/>
      <c r="BU363" s="128">
        <f t="shared" si="93"/>
        <v>0</v>
      </c>
      <c r="BV363" s="129" t="str">
        <f t="shared" si="94"/>
        <v>Mandag</v>
      </c>
      <c r="CF363" s="131"/>
      <c r="CG363" s="131"/>
      <c r="CP363" s="132"/>
    </row>
    <row r="364" spans="2:94" s="130" customFormat="1" x14ac:dyDescent="0.2">
      <c r="B364" s="106">
        <f>B357+1</f>
        <v>48</v>
      </c>
      <c r="C364" s="107">
        <f t="shared" si="97"/>
        <v>43795</v>
      </c>
      <c r="D364" s="107" t="str">
        <f t="shared" si="98"/>
        <v>Tirsdag</v>
      </c>
      <c r="E364" s="108"/>
      <c r="F364" s="109" t="str">
        <f>IF(OR(E364=""),"",VLOOKUP(E364,[1]Arbejdstider!$B$4:$AE$78,2,))</f>
        <v/>
      </c>
      <c r="G364" s="109" t="str">
        <f>IF(OR(E364=""),"",VLOOKUP(E364,[1]Arbejdstider!$B$4:$AE$78,3,))</f>
        <v/>
      </c>
      <c r="H364" s="109" t="str">
        <f>IF(OR(E364=""),"",VLOOKUP(E364,[1]Arbejdstider!$B$4:$AE$78,4,))</f>
        <v/>
      </c>
      <c r="I364" s="109" t="str">
        <f>IF(OR(E364=""),"",VLOOKUP(E364,[1]Arbejdstider!$B$4:$AE$78,5,))</f>
        <v/>
      </c>
      <c r="J364" s="110" t="str">
        <f>IF(OR(E364=""),"",VLOOKUP(E364,[1]Arbejdstider!$B$4:$AE$78,6,))</f>
        <v/>
      </c>
      <c r="K364" s="110" t="str">
        <f>IF(OR(E364=""),"",VLOOKUP(E364,[1]Arbejdstider!$B$4:$AE$78,7,))</f>
        <v/>
      </c>
      <c r="L364" s="111" t="str">
        <f>IF(OR(E364=""),"",VLOOKUP(E364,[1]Arbejdstider!$B$3:$AE$78,10,))</f>
        <v/>
      </c>
      <c r="M364" s="111" t="str">
        <f>IF(OR(E364=""),"",VLOOKUP(E364,[1]Arbejdstider!$B$4:$AE$78,11,))</f>
        <v/>
      </c>
      <c r="N364" s="109" t="str">
        <f>IF(OR(E364=""),"",VLOOKUP(E364,[1]Arbejdstider!$B$4:$AE$78,14,))</f>
        <v/>
      </c>
      <c r="O364" s="109" t="str">
        <f>IF(OR(E364=""),"",VLOOKUP(E364,[1]Arbejdstider!$B$4:$AE$78,15,))</f>
        <v/>
      </c>
      <c r="P364" s="109" t="str">
        <f>IF(OR(E364=""),"",VLOOKUP(E364,[1]Arbejdstider!$B$4:$AE$78,12,))</f>
        <v/>
      </c>
      <c r="Q364" s="109" t="str">
        <f>IF(OR(E364=""),"",VLOOKUP(E364,[1]Arbejdstider!$B$4:$AE$78,13,))</f>
        <v/>
      </c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 t="str">
        <f>IF(OR(E364=""),"",VLOOKUP(E364,[1]Arbejdstider!$B$4:$AE$78,16,))</f>
        <v/>
      </c>
      <c r="AC364" s="112" t="str">
        <f>IF(OR(E364=""),"",VLOOKUP(E364,[1]Arbejdstider!$B$4:$AE$78,17,))</f>
        <v/>
      </c>
      <c r="AD364" s="112" t="str">
        <f>IF(OR(E364=""),"",VLOOKUP(E364,[1]Arbejdstider!$B$4:$AE$78,18,))</f>
        <v/>
      </c>
      <c r="AE364" s="112" t="str">
        <f>IF(OR(E364=""),"",VLOOKUP(E364,[1]Arbejdstider!$B$4:$AE$78,19,))</f>
        <v/>
      </c>
      <c r="AF364" s="113" t="str">
        <f>IF(OR(E364=""),"",VLOOKUP(E364,[1]Arbejdstider!$B$4:$AE$78,20,))</f>
        <v/>
      </c>
      <c r="AG364" s="109" t="str">
        <f>IF(OR(E364=""),"",VLOOKUP(E364,[1]Arbejdstider!$B$4:$AE$78,21,))</f>
        <v/>
      </c>
      <c r="AH364" s="109" t="str">
        <f>IF(OR(E364=""),"",VLOOKUP(E364,[1]Arbejdstider!$B$4:$AE$78,22,))</f>
        <v/>
      </c>
      <c r="AI364" s="109" t="str">
        <f>IF(OR(E364=""),"",VLOOKUP(E364,[1]Arbejdstider!$B$4:$AE$78,23,))</f>
        <v/>
      </c>
      <c r="AJ364" s="114" t="str">
        <f>IF(OR(E364=""),"",VLOOKUP(E364,[1]Arbejdstider!$B$4:$AE$78,20,))</f>
        <v/>
      </c>
      <c r="AK364" s="110" t="str">
        <f>IF(OR(E364=""),"",VLOOKUP(E364,[1]Arbejdstider!$B$4:$AE$78,21,))</f>
        <v/>
      </c>
      <c r="AL364" s="115"/>
      <c r="AM364" s="115"/>
      <c r="AN364" s="115"/>
      <c r="AO364" s="115"/>
      <c r="AP364" s="115"/>
      <c r="AQ364" s="115"/>
      <c r="AR364" s="116"/>
      <c r="AS364" s="117"/>
      <c r="AT364" s="118" t="str">
        <f>IF(OR(E364=""),"",VLOOKUP(E364,[1]Arbejdstider!$B$4:$AE$78,24,))</f>
        <v/>
      </c>
      <c r="AU364" s="113" t="str">
        <f>IF(OR(E364=""),"",VLOOKUP(E364,[1]Arbejdstider!$B$4:$AE$78,22,))</f>
        <v/>
      </c>
      <c r="AV364" s="113" t="str">
        <f>IF(OR(E364=""),"",VLOOKUP(E364,[1]Arbejdstider!$B$4:$AE$78,23,))</f>
        <v/>
      </c>
      <c r="AW364" s="119">
        <f t="shared" si="100"/>
        <v>0</v>
      </c>
      <c r="AX364" s="120">
        <f>IF(OR($F364="",$G364=""),0,((IF($G364-MAX($F364,([1]Arbejdstider!$C$84/24))+($G364&lt;$F364)&lt;0,0,$G364-MAX($F364,([1]Arbejdstider!$C$84/24))+($G364&lt;$F364)))*24)-((IF(($G364-MAX($F364,([1]Arbejdstider!$D$84/24))+($G364&lt;$F364))&lt;0,0,($G364-MAX($F364,([1]Arbejdstider!$D$84/24))+($G364&lt;$F364)))))*24)</f>
        <v>0</v>
      </c>
      <c r="AY364" s="121">
        <f>IF(OR($F364="",$G364=""),0,((IF($G364-MAX($F364,([1]Arbejdstider!$C$85/24))+($G364&lt;$F364)&lt;0,0,$G364-MAX($F364,([1]Arbejdstider!$C$85/24))+($G364&lt;$F364)))*24)-((IF(($G364-MAX($F364,([1]Arbejdstider!$D$85/24))+($G364&lt;$F364))&lt;0,0,($G364-MAX($F364,([1]Arbejdstider!$D$85/24))+($G364&lt;$F364)))))*24)-IF(OR($AR364="",$AS364=""),0,((IF($AS364-MAX($AR364,([1]Arbejdstider!$C$85/24))+($AS364&lt;$AR364)&lt;0,0,$AS364-MAX($AR364,([1]Arbejdstider!$C$85/24))+($AS364&lt;$AR364)))*24)-((IF(($AS364-MAX($AR364,([1]Arbejdstider!$D$85/24))+($AS364&lt;$AR364))&lt;0,0,($AS364-MAX($AR364,([1]Arbejdstider!$D$85/24))+($AS364&lt;$AR364)))))*24)</f>
        <v>0</v>
      </c>
      <c r="AZ364" s="121" t="str">
        <f>IFERROR(CEILING(IF(E364="","",IF(OR($F364=0,$G364=0),0,($G364&lt;=$F364)*(1-([1]Arbejdstider!$C$86/24)+([1]Arbejdstider!$D$86/24))*24+(MIN(([1]Arbejdstider!$D$86/24),$G364)-MIN(([1]Arbejdstider!$D$86/24),$F364)+MAX(([1]Arbejdstider!$C$86/24),$G364)-MAX(([1]Arbejdstider!$C$86/24),$F364))*24)-IF(OR($AR364=0,$AS364=0),0,($AS364&lt;=$AR364)*(1-([1]Arbejdstider!$C$86/24)+([1]Arbejdstider!$D$86/24))*24+(MIN(([1]Arbejdstider!$D$86/24),$AS364)-MIN(([1]Arbejdstider!$D$86/24),$AR364)+MAX(([1]Arbejdstider!$C$86/24),$AS364)-MAX(([1]Arbejdstider!$C$86/24),$AR364))*24)+IF(OR($H364=0,$I364=0),0,($I364&lt;=$H364)*(1-([1]Arbejdstider!$C$86/24)+([1]Arbejdstider!$D$86/24))*24+(MIN(([1]Arbejdstider!$D$86/24),$I364)-MIN(([1]Arbejdstider!$D$86/24),$H364)+MAX(([1]Arbejdstider!$C$86/24),$G364)-MAX(([1]Arbejdstider!$C$86/24),$H364))*24)),0.5),"")</f>
        <v/>
      </c>
      <c r="BA364" s="122">
        <f t="shared" si="86"/>
        <v>0</v>
      </c>
      <c r="BB364" s="122">
        <f t="shared" si="87"/>
        <v>0</v>
      </c>
      <c r="BC364" s="122">
        <f t="shared" si="88"/>
        <v>0</v>
      </c>
      <c r="BD364" s="123"/>
      <c r="BE364" s="124"/>
      <c r="BF364" s="122">
        <f t="shared" si="85"/>
        <v>0</v>
      </c>
      <c r="BG364" s="121" t="str">
        <f t="shared" si="95"/>
        <v/>
      </c>
      <c r="BH364" s="121">
        <f t="shared" si="89"/>
        <v>0</v>
      </c>
      <c r="BI364" s="121">
        <f t="shared" si="90"/>
        <v>0</v>
      </c>
      <c r="BJ364" s="121">
        <f t="shared" si="91"/>
        <v>0</v>
      </c>
      <c r="BK364" s="121">
        <f t="shared" si="99"/>
        <v>0</v>
      </c>
      <c r="BL364" s="121">
        <f t="shared" si="96"/>
        <v>0</v>
      </c>
      <c r="BM364" s="121">
        <f t="shared" si="92"/>
        <v>0</v>
      </c>
      <c r="BN364" s="121"/>
      <c r="BO364" s="125"/>
      <c r="BP364" s="126">
        <f>IF(OR(F364=0,G364=0),0,IF(AND(WEEKDAY(C364,2)=5,G364&lt;F364,G364&gt;(6/24)),(G364-MAX(F364,(6/24))+(F364&gt;G364))*24-7,IF(WEEKDAY(C364,2)=6,(G364-MAX(F364,(6/24))+(F364&gt;G364))*24,IF(WEEKDAY(C364,2)=7,IF(F364&gt;G364,([1]Arbejdstider!H$87-F364)*24,IF(F364&lt;G364,(G364-F364)*24)),0))))</f>
        <v>0</v>
      </c>
      <c r="BQ364" s="126" t="str">
        <f>IF(OR(H364=0,I364=0),0,IF(AND(WEEKDAY(C364,2)=5,I364&lt;H364,I364&gt;(6/24)),(I364-MAX(H364,(6/24))+(H364&gt;I364))*24-7,IF(WEEKDAY(C364,2)=6,(I364-MAX(H364,(6/24))+(H364&gt;I364))*24,IF(WEEKDAY(C364,2)=7,IF(H364&gt;I364,([1]Arbejdstider!H$87-H364)*24,IF(H364&lt;I364,(I364-H364)*24)),""))))</f>
        <v/>
      </c>
      <c r="BR364" s="126"/>
      <c r="BS364" s="126"/>
      <c r="BT364" s="127"/>
      <c r="BU364" s="128">
        <f t="shared" si="93"/>
        <v>48</v>
      </c>
      <c r="BV364" s="129" t="str">
        <f t="shared" si="94"/>
        <v>Tirsdag</v>
      </c>
      <c r="CF364" s="131"/>
      <c r="CG364" s="131"/>
      <c r="CP364" s="132"/>
    </row>
    <row r="365" spans="2:94" s="130" customFormat="1" x14ac:dyDescent="0.2">
      <c r="B365" s="106"/>
      <c r="C365" s="107">
        <f t="shared" si="97"/>
        <v>43796</v>
      </c>
      <c r="D365" s="107" t="str">
        <f t="shared" si="98"/>
        <v>Onsdag</v>
      </c>
      <c r="E365" s="108"/>
      <c r="F365" s="109" t="str">
        <f>IF(OR(E365=""),"",VLOOKUP(E365,[1]Arbejdstider!$B$4:$AE$78,2,))</f>
        <v/>
      </c>
      <c r="G365" s="109" t="str">
        <f>IF(OR(E365=""),"",VLOOKUP(E365,[1]Arbejdstider!$B$4:$AE$78,3,))</f>
        <v/>
      </c>
      <c r="H365" s="109" t="str">
        <f>IF(OR(E365=""),"",VLOOKUP(E365,[1]Arbejdstider!$B$4:$AE$78,4,))</f>
        <v/>
      </c>
      <c r="I365" s="109" t="str">
        <f>IF(OR(E365=""),"",VLOOKUP(E365,[1]Arbejdstider!$B$4:$AE$78,5,))</f>
        <v/>
      </c>
      <c r="J365" s="110" t="str">
        <f>IF(OR(E365=""),"",VLOOKUP(E365,[1]Arbejdstider!$B$4:$AE$78,6,))</f>
        <v/>
      </c>
      <c r="K365" s="110" t="str">
        <f>IF(OR(E365=""),"",VLOOKUP(E365,[1]Arbejdstider!$B$4:$AE$78,7,))</f>
        <v/>
      </c>
      <c r="L365" s="111" t="str">
        <f>IF(OR(E365=""),"",VLOOKUP(E365,[1]Arbejdstider!$B$3:$AE$78,10,))</f>
        <v/>
      </c>
      <c r="M365" s="111" t="str">
        <f>IF(OR(E365=""),"",VLOOKUP(E365,[1]Arbejdstider!$B$4:$AE$78,11,))</f>
        <v/>
      </c>
      <c r="N365" s="109" t="str">
        <f>IF(OR(E365=""),"",VLOOKUP(E365,[1]Arbejdstider!$B$4:$AE$78,14,))</f>
        <v/>
      </c>
      <c r="O365" s="109" t="str">
        <f>IF(OR(E365=""),"",VLOOKUP(E365,[1]Arbejdstider!$B$4:$AE$78,15,))</f>
        <v/>
      </c>
      <c r="P365" s="109" t="str">
        <f>IF(OR(E365=""),"",VLOOKUP(E365,[1]Arbejdstider!$B$4:$AE$78,12,))</f>
        <v/>
      </c>
      <c r="Q365" s="109" t="str">
        <f>IF(OR(E365=""),"",VLOOKUP(E365,[1]Arbejdstider!$B$4:$AE$78,13,))</f>
        <v/>
      </c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 t="str">
        <f>IF(OR(E365=""),"",VLOOKUP(E365,[1]Arbejdstider!$B$4:$AE$78,16,))</f>
        <v/>
      </c>
      <c r="AC365" s="112" t="str">
        <f>IF(OR(E365=""),"",VLOOKUP(E365,[1]Arbejdstider!$B$4:$AE$78,17,))</f>
        <v/>
      </c>
      <c r="AD365" s="112" t="str">
        <f>IF(OR(E365=""),"",VLOOKUP(E365,[1]Arbejdstider!$B$4:$AE$78,18,))</f>
        <v/>
      </c>
      <c r="AE365" s="112" t="str">
        <f>IF(OR(E365=""),"",VLOOKUP(E365,[1]Arbejdstider!$B$4:$AE$78,19,))</f>
        <v/>
      </c>
      <c r="AF365" s="113" t="str">
        <f>IF(OR(E365=""),"",VLOOKUP(E365,[1]Arbejdstider!$B$4:$AE$78,20,))</f>
        <v/>
      </c>
      <c r="AG365" s="109" t="str">
        <f>IF(OR(E365=""),"",VLOOKUP(E365,[1]Arbejdstider!$B$4:$AE$78,21,))</f>
        <v/>
      </c>
      <c r="AH365" s="109" t="str">
        <f>IF(OR(E365=""),"",VLOOKUP(E365,[1]Arbejdstider!$B$4:$AE$78,22,))</f>
        <v/>
      </c>
      <c r="AI365" s="109" t="str">
        <f>IF(OR(E365=""),"",VLOOKUP(E365,[1]Arbejdstider!$B$4:$AE$78,23,))</f>
        <v/>
      </c>
      <c r="AJ365" s="114" t="str">
        <f>IF(OR(E365=""),"",VLOOKUP(E365,[1]Arbejdstider!$B$4:$AE$78,20,))</f>
        <v/>
      </c>
      <c r="AK365" s="110" t="str">
        <f>IF(OR(E365=""),"",VLOOKUP(E365,[1]Arbejdstider!$B$4:$AE$78,21,))</f>
        <v/>
      </c>
      <c r="AL365" s="115"/>
      <c r="AM365" s="115"/>
      <c r="AN365" s="115"/>
      <c r="AO365" s="115"/>
      <c r="AP365" s="115"/>
      <c r="AQ365" s="115"/>
      <c r="AR365" s="116"/>
      <c r="AS365" s="117"/>
      <c r="AT365" s="118" t="str">
        <f>IF(OR(E365=""),"",VLOOKUP(E365,[1]Arbejdstider!$B$4:$AE$78,24,))</f>
        <v/>
      </c>
      <c r="AU365" s="113" t="str">
        <f>IF(OR(E365=""),"",VLOOKUP(E365,[1]Arbejdstider!$B$4:$AE$78,22,))</f>
        <v/>
      </c>
      <c r="AV365" s="113" t="str">
        <f>IF(OR(E365=""),"",VLOOKUP(E365,[1]Arbejdstider!$B$4:$AE$78,23,))</f>
        <v/>
      </c>
      <c r="AW365" s="119">
        <f t="shared" si="100"/>
        <v>0</v>
      </c>
      <c r="AX365" s="120">
        <f>IF(OR($F365="",$G365=""),0,((IF($G365-MAX($F365,([1]Arbejdstider!$C$84/24))+($G365&lt;$F365)&lt;0,0,$G365-MAX($F365,([1]Arbejdstider!$C$84/24))+($G365&lt;$F365)))*24)-((IF(($G365-MAX($F365,([1]Arbejdstider!$D$84/24))+($G365&lt;$F365))&lt;0,0,($G365-MAX($F365,([1]Arbejdstider!$D$84/24))+($G365&lt;$F365)))))*24)</f>
        <v>0</v>
      </c>
      <c r="AY365" s="121">
        <f>IF(OR($F365="",$G365=""),0,((IF($G365-MAX($F365,([1]Arbejdstider!$C$85/24))+($G365&lt;$F365)&lt;0,0,$G365-MAX($F365,([1]Arbejdstider!$C$85/24))+($G365&lt;$F365)))*24)-((IF(($G365-MAX($F365,([1]Arbejdstider!$D$85/24))+($G365&lt;$F365))&lt;0,0,($G365-MAX($F365,([1]Arbejdstider!$D$85/24))+($G365&lt;$F365)))))*24)-IF(OR($AR365="",$AS365=""),0,((IF($AS365-MAX($AR365,([1]Arbejdstider!$C$85/24))+($AS365&lt;$AR365)&lt;0,0,$AS365-MAX($AR365,([1]Arbejdstider!$C$85/24))+($AS365&lt;$AR365)))*24)-((IF(($AS365-MAX($AR365,([1]Arbejdstider!$D$85/24))+($AS365&lt;$AR365))&lt;0,0,($AS365-MAX($AR365,([1]Arbejdstider!$D$85/24))+($AS365&lt;$AR365)))))*24)</f>
        <v>0</v>
      </c>
      <c r="AZ365" s="121" t="str">
        <f>IFERROR(CEILING(IF(E365="","",IF(OR($F365=0,$G365=0),0,($G365&lt;=$F365)*(1-([1]Arbejdstider!$C$86/24)+([1]Arbejdstider!$D$86/24))*24+(MIN(([1]Arbejdstider!$D$86/24),$G365)-MIN(([1]Arbejdstider!$D$86/24),$F365)+MAX(([1]Arbejdstider!$C$86/24),$G365)-MAX(([1]Arbejdstider!$C$86/24),$F365))*24)-IF(OR($AR365=0,$AS365=0),0,($AS365&lt;=$AR365)*(1-([1]Arbejdstider!$C$86/24)+([1]Arbejdstider!$D$86/24))*24+(MIN(([1]Arbejdstider!$D$86/24),$AS365)-MIN(([1]Arbejdstider!$D$86/24),$AR365)+MAX(([1]Arbejdstider!$C$86/24),$AS365)-MAX(([1]Arbejdstider!$C$86/24),$AR365))*24)+IF(OR($H365=0,$I365=0),0,($I365&lt;=$H365)*(1-([1]Arbejdstider!$C$86/24)+([1]Arbejdstider!$D$86/24))*24+(MIN(([1]Arbejdstider!$D$86/24),$I365)-MIN(([1]Arbejdstider!$D$86/24),$H365)+MAX(([1]Arbejdstider!$C$86/24),$G365)-MAX(([1]Arbejdstider!$C$86/24),$H365))*24)),0.5),"")</f>
        <v/>
      </c>
      <c r="BA365" s="122">
        <f t="shared" si="86"/>
        <v>0</v>
      </c>
      <c r="BB365" s="122">
        <f t="shared" si="87"/>
        <v>0</v>
      </c>
      <c r="BC365" s="122">
        <f t="shared" si="88"/>
        <v>0</v>
      </c>
      <c r="BD365" s="123"/>
      <c r="BE365" s="124"/>
      <c r="BF365" s="122">
        <f t="shared" si="85"/>
        <v>0</v>
      </c>
      <c r="BG365" s="121" t="str">
        <f t="shared" si="95"/>
        <v/>
      </c>
      <c r="BH365" s="121">
        <f t="shared" si="89"/>
        <v>0</v>
      </c>
      <c r="BI365" s="121">
        <f t="shared" si="90"/>
        <v>0</v>
      </c>
      <c r="BJ365" s="121">
        <f t="shared" si="91"/>
        <v>0</v>
      </c>
      <c r="BK365" s="121">
        <f t="shared" si="99"/>
        <v>0</v>
      </c>
      <c r="BL365" s="121">
        <f t="shared" si="96"/>
        <v>0</v>
      </c>
      <c r="BM365" s="121">
        <f t="shared" si="92"/>
        <v>0</v>
      </c>
      <c r="BN365" s="121"/>
      <c r="BO365" s="125"/>
      <c r="BP365" s="126">
        <f>IF(OR(F365=0,G365=0),0,IF(AND(WEEKDAY(C365,2)=5,G365&lt;F365,G365&gt;(6/24)),(G365-MAX(F365,(6/24))+(F365&gt;G365))*24-7,IF(WEEKDAY(C365,2)=6,(G365-MAX(F365,(6/24))+(F365&gt;G365))*24,IF(WEEKDAY(C365,2)=7,IF(F365&gt;G365,([1]Arbejdstider!H$87-F365)*24,IF(F365&lt;G365,(G365-F365)*24)),0))))</f>
        <v>0</v>
      </c>
      <c r="BQ365" s="126" t="str">
        <f>IF(OR(H365=0,I365=0),0,IF(AND(WEEKDAY(C365,2)=5,I365&lt;H365,I365&gt;(6/24)),(I365-MAX(H365,(6/24))+(H365&gt;I365))*24-7,IF(WEEKDAY(C365,2)=6,(I365-MAX(H365,(6/24))+(H365&gt;I365))*24,IF(WEEKDAY(C365,2)=7,IF(H365&gt;I365,([1]Arbejdstider!H$87-H365)*24,IF(H365&lt;I365,(I365-H365)*24)),""))))</f>
        <v/>
      </c>
      <c r="BR365" s="126"/>
      <c r="BS365" s="126"/>
      <c r="BT365" s="127"/>
      <c r="BU365" s="128">
        <f t="shared" si="93"/>
        <v>0</v>
      </c>
      <c r="BV365" s="129" t="str">
        <f t="shared" si="94"/>
        <v>Onsdag</v>
      </c>
      <c r="CF365" s="131"/>
      <c r="CG365" s="131"/>
      <c r="CP365" s="132"/>
    </row>
    <row r="366" spans="2:94" s="130" customFormat="1" x14ac:dyDescent="0.2">
      <c r="B366" s="106"/>
      <c r="C366" s="107">
        <f t="shared" si="97"/>
        <v>43797</v>
      </c>
      <c r="D366" s="107" t="str">
        <f t="shared" si="98"/>
        <v>Torsdag</v>
      </c>
      <c r="E366" s="108"/>
      <c r="F366" s="109" t="str">
        <f>IF(OR(E366=""),"",VLOOKUP(E366,[1]Arbejdstider!$B$4:$AE$78,2,))</f>
        <v/>
      </c>
      <c r="G366" s="109" t="str">
        <f>IF(OR(E366=""),"",VLOOKUP(E366,[1]Arbejdstider!$B$4:$AE$78,3,))</f>
        <v/>
      </c>
      <c r="H366" s="109" t="str">
        <f>IF(OR(E366=""),"",VLOOKUP(E366,[1]Arbejdstider!$B$4:$AE$78,4,))</f>
        <v/>
      </c>
      <c r="I366" s="109" t="str">
        <f>IF(OR(E366=""),"",VLOOKUP(E366,[1]Arbejdstider!$B$4:$AE$78,5,))</f>
        <v/>
      </c>
      <c r="J366" s="110" t="str">
        <f>IF(OR(E366=""),"",VLOOKUP(E366,[1]Arbejdstider!$B$4:$AE$78,6,))</f>
        <v/>
      </c>
      <c r="K366" s="110" t="str">
        <f>IF(OR(E366=""),"",VLOOKUP(E366,[1]Arbejdstider!$B$4:$AE$78,7,))</f>
        <v/>
      </c>
      <c r="L366" s="111" t="str">
        <f>IF(OR(E366=""),"",VLOOKUP(E366,[1]Arbejdstider!$B$3:$AE$78,10,))</f>
        <v/>
      </c>
      <c r="M366" s="111" t="str">
        <f>IF(OR(E366=""),"",VLOOKUP(E366,[1]Arbejdstider!$B$4:$AE$78,11,))</f>
        <v/>
      </c>
      <c r="N366" s="109" t="str">
        <f>IF(OR(E366=""),"",VLOOKUP(E366,[1]Arbejdstider!$B$4:$AE$78,14,))</f>
        <v/>
      </c>
      <c r="O366" s="109" t="str">
        <f>IF(OR(E366=""),"",VLOOKUP(E366,[1]Arbejdstider!$B$4:$AE$78,15,))</f>
        <v/>
      </c>
      <c r="P366" s="109" t="str">
        <f>IF(OR(E366=""),"",VLOOKUP(E366,[1]Arbejdstider!$B$4:$AE$78,12,))</f>
        <v/>
      </c>
      <c r="Q366" s="109" t="str">
        <f>IF(OR(E366=""),"",VLOOKUP(E366,[1]Arbejdstider!$B$4:$AE$78,13,))</f>
        <v/>
      </c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 t="str">
        <f>IF(OR(E366=""),"",VLOOKUP(E366,[1]Arbejdstider!$B$4:$AE$78,16,))</f>
        <v/>
      </c>
      <c r="AC366" s="112" t="str">
        <f>IF(OR(E366=""),"",VLOOKUP(E366,[1]Arbejdstider!$B$4:$AE$78,17,))</f>
        <v/>
      </c>
      <c r="AD366" s="112" t="str">
        <f>IF(OR(E366=""),"",VLOOKUP(E366,[1]Arbejdstider!$B$4:$AE$78,18,))</f>
        <v/>
      </c>
      <c r="AE366" s="112" t="str">
        <f>IF(OR(E366=""),"",VLOOKUP(E366,[1]Arbejdstider!$B$4:$AE$78,19,))</f>
        <v/>
      </c>
      <c r="AF366" s="113" t="str">
        <f>IF(OR(E366=""),"",VLOOKUP(E366,[1]Arbejdstider!$B$4:$AE$78,20,))</f>
        <v/>
      </c>
      <c r="AG366" s="109" t="str">
        <f>IF(OR(E366=""),"",VLOOKUP(E366,[1]Arbejdstider!$B$4:$AE$78,21,))</f>
        <v/>
      </c>
      <c r="AH366" s="109" t="str">
        <f>IF(OR(E366=""),"",VLOOKUP(E366,[1]Arbejdstider!$B$4:$AE$78,22,))</f>
        <v/>
      </c>
      <c r="AI366" s="109" t="str">
        <f>IF(OR(E366=""),"",VLOOKUP(E366,[1]Arbejdstider!$B$4:$AE$78,23,))</f>
        <v/>
      </c>
      <c r="AJ366" s="114" t="str">
        <f>IF(OR(E366=""),"",VLOOKUP(E366,[1]Arbejdstider!$B$4:$AE$78,20,))</f>
        <v/>
      </c>
      <c r="AK366" s="110" t="str">
        <f>IF(OR(E366=""),"",VLOOKUP(E366,[1]Arbejdstider!$B$4:$AE$78,21,))</f>
        <v/>
      </c>
      <c r="AL366" s="115"/>
      <c r="AM366" s="115"/>
      <c r="AN366" s="115"/>
      <c r="AO366" s="115"/>
      <c r="AP366" s="115"/>
      <c r="AQ366" s="115"/>
      <c r="AR366" s="116"/>
      <c r="AS366" s="117"/>
      <c r="AT366" s="118" t="str">
        <f>IF(OR(E366=""),"",VLOOKUP(E366,[1]Arbejdstider!$B$4:$AE$78,24,))</f>
        <v/>
      </c>
      <c r="AU366" s="113" t="str">
        <f>IF(OR(E366=""),"",VLOOKUP(E366,[1]Arbejdstider!$B$4:$AE$78,22,))</f>
        <v/>
      </c>
      <c r="AV366" s="113" t="str">
        <f>IF(OR(E366=""),"",VLOOKUP(E366,[1]Arbejdstider!$B$4:$AE$78,23,))</f>
        <v/>
      </c>
      <c r="AW366" s="119">
        <f t="shared" si="100"/>
        <v>0</v>
      </c>
      <c r="AX366" s="120">
        <f>IF(OR($F366="",$G366=""),0,((IF($G366-MAX($F366,([1]Arbejdstider!$C$84/24))+($G366&lt;$F366)&lt;0,0,$G366-MAX($F366,([1]Arbejdstider!$C$84/24))+($G366&lt;$F366)))*24)-((IF(($G366-MAX($F366,([1]Arbejdstider!$D$84/24))+($G366&lt;$F366))&lt;0,0,($G366-MAX($F366,([1]Arbejdstider!$D$84/24))+($G366&lt;$F366)))))*24)</f>
        <v>0</v>
      </c>
      <c r="AY366" s="121">
        <f>IF(OR($F366="",$G366=""),0,((IF($G366-MAX($F366,([1]Arbejdstider!$C$85/24))+($G366&lt;$F366)&lt;0,0,$G366-MAX($F366,([1]Arbejdstider!$C$85/24))+($G366&lt;$F366)))*24)-((IF(($G366-MAX($F366,([1]Arbejdstider!$D$85/24))+($G366&lt;$F366))&lt;0,0,($G366-MAX($F366,([1]Arbejdstider!$D$85/24))+($G366&lt;$F366)))))*24)-IF(OR($AR366="",$AS366=""),0,((IF($AS366-MAX($AR366,([1]Arbejdstider!$C$85/24))+($AS366&lt;$AR366)&lt;0,0,$AS366-MAX($AR366,([1]Arbejdstider!$C$85/24))+($AS366&lt;$AR366)))*24)-((IF(($AS366-MAX($AR366,([1]Arbejdstider!$D$85/24))+($AS366&lt;$AR366))&lt;0,0,($AS366-MAX($AR366,([1]Arbejdstider!$D$85/24))+($AS366&lt;$AR366)))))*24)</f>
        <v>0</v>
      </c>
      <c r="AZ366" s="121" t="str">
        <f>IFERROR(CEILING(IF(E366="","",IF(OR($F366=0,$G366=0),0,($G366&lt;=$F366)*(1-([1]Arbejdstider!$C$86/24)+([1]Arbejdstider!$D$86/24))*24+(MIN(([1]Arbejdstider!$D$86/24),$G366)-MIN(([1]Arbejdstider!$D$86/24),$F366)+MAX(([1]Arbejdstider!$C$86/24),$G366)-MAX(([1]Arbejdstider!$C$86/24),$F366))*24)-IF(OR($AR366=0,$AS366=0),0,($AS366&lt;=$AR366)*(1-([1]Arbejdstider!$C$86/24)+([1]Arbejdstider!$D$86/24))*24+(MIN(([1]Arbejdstider!$D$86/24),$AS366)-MIN(([1]Arbejdstider!$D$86/24),$AR366)+MAX(([1]Arbejdstider!$C$86/24),$AS366)-MAX(([1]Arbejdstider!$C$86/24),$AR366))*24)+IF(OR($H366=0,$I366=0),0,($I366&lt;=$H366)*(1-([1]Arbejdstider!$C$86/24)+([1]Arbejdstider!$D$86/24))*24+(MIN(([1]Arbejdstider!$D$86/24),$I366)-MIN(([1]Arbejdstider!$D$86/24),$H366)+MAX(([1]Arbejdstider!$C$86/24),$G366)-MAX(([1]Arbejdstider!$C$86/24),$H366))*24)),0.5),"")</f>
        <v/>
      </c>
      <c r="BA366" s="122">
        <f t="shared" si="86"/>
        <v>0</v>
      </c>
      <c r="BB366" s="122">
        <f t="shared" si="87"/>
        <v>0</v>
      </c>
      <c r="BC366" s="122">
        <f t="shared" si="88"/>
        <v>0</v>
      </c>
      <c r="BD366" s="123"/>
      <c r="BE366" s="124"/>
      <c r="BF366" s="122">
        <f t="shared" si="85"/>
        <v>0</v>
      </c>
      <c r="BG366" s="121" t="str">
        <f t="shared" si="95"/>
        <v/>
      </c>
      <c r="BH366" s="121">
        <f t="shared" si="89"/>
        <v>0</v>
      </c>
      <c r="BI366" s="121">
        <f t="shared" si="90"/>
        <v>0</v>
      </c>
      <c r="BJ366" s="121">
        <f t="shared" si="91"/>
        <v>0</v>
      </c>
      <c r="BK366" s="121">
        <f t="shared" si="99"/>
        <v>0</v>
      </c>
      <c r="BL366" s="121">
        <f t="shared" si="96"/>
        <v>0</v>
      </c>
      <c r="BM366" s="121">
        <f t="shared" si="92"/>
        <v>0</v>
      </c>
      <c r="BN366" s="121"/>
      <c r="BO366" s="125"/>
      <c r="BP366" s="126">
        <f>IF(OR(F366=0,G366=0),0,IF(AND(WEEKDAY(C366,2)=5,G366&lt;F366,G366&gt;(6/24)),(G366-MAX(F366,(6/24))+(F366&gt;G366))*24-7,IF(WEEKDAY(C366,2)=6,(G366-MAX(F366,(6/24))+(F366&gt;G366))*24,IF(WEEKDAY(C366,2)=7,IF(F366&gt;G366,([1]Arbejdstider!H$87-F366)*24,IF(F366&lt;G366,(G366-F366)*24)),0))))</f>
        <v>0</v>
      </c>
      <c r="BQ366" s="126" t="str">
        <f>IF(OR(H366=0,I366=0),0,IF(AND(WEEKDAY(C366,2)=5,I366&lt;H366,I366&gt;(6/24)),(I366-MAX(H366,(6/24))+(H366&gt;I366))*24-7,IF(WEEKDAY(C366,2)=6,(I366-MAX(H366,(6/24))+(H366&gt;I366))*24,IF(WEEKDAY(C366,2)=7,IF(H366&gt;I366,([1]Arbejdstider!H$87-H366)*24,IF(H366&lt;I366,(I366-H366)*24)),""))))</f>
        <v/>
      </c>
      <c r="BR366" s="126"/>
      <c r="BS366" s="126"/>
      <c r="BT366" s="127"/>
      <c r="BU366" s="128">
        <f t="shared" si="93"/>
        <v>0</v>
      </c>
      <c r="BV366" s="129" t="str">
        <f t="shared" si="94"/>
        <v>Torsdag</v>
      </c>
      <c r="CF366" s="131"/>
      <c r="CG366" s="131"/>
      <c r="CP366" s="132"/>
    </row>
    <row r="367" spans="2:94" s="130" customFormat="1" x14ac:dyDescent="0.2">
      <c r="B367" s="106"/>
      <c r="C367" s="107">
        <f t="shared" si="97"/>
        <v>43798</v>
      </c>
      <c r="D367" s="107" t="str">
        <f t="shared" si="98"/>
        <v>Fredag</v>
      </c>
      <c r="E367" s="108"/>
      <c r="F367" s="109" t="str">
        <f>IF(OR(E367=""),"",VLOOKUP(E367,[1]Arbejdstider!$B$4:$AE$78,2,))</f>
        <v/>
      </c>
      <c r="G367" s="109" t="str">
        <f>IF(OR(E367=""),"",VLOOKUP(E367,[1]Arbejdstider!$B$4:$AE$78,3,))</f>
        <v/>
      </c>
      <c r="H367" s="109" t="str">
        <f>IF(OR(E367=""),"",VLOOKUP(E367,[1]Arbejdstider!$B$4:$AE$78,4,))</f>
        <v/>
      </c>
      <c r="I367" s="109" t="str">
        <f>IF(OR(E367=""),"",VLOOKUP(E367,[1]Arbejdstider!$B$4:$AE$78,5,))</f>
        <v/>
      </c>
      <c r="J367" s="110" t="str">
        <f>IF(OR(E367=""),"",VLOOKUP(E367,[1]Arbejdstider!$B$4:$AE$78,6,))</f>
        <v/>
      </c>
      <c r="K367" s="110" t="str">
        <f>IF(OR(E367=""),"",VLOOKUP(E367,[1]Arbejdstider!$B$4:$AE$78,7,))</f>
        <v/>
      </c>
      <c r="L367" s="111" t="str">
        <f>IF(OR(E367=""),"",VLOOKUP(E367,[1]Arbejdstider!$B$3:$AE$78,10,))</f>
        <v/>
      </c>
      <c r="M367" s="111" t="str">
        <f>IF(OR(E367=""),"",VLOOKUP(E367,[1]Arbejdstider!$B$4:$AE$78,11,))</f>
        <v/>
      </c>
      <c r="N367" s="109" t="str">
        <f>IF(OR(E367=""),"",VLOOKUP(E367,[1]Arbejdstider!$B$4:$AE$78,14,))</f>
        <v/>
      </c>
      <c r="O367" s="109" t="str">
        <f>IF(OR(E367=""),"",VLOOKUP(E367,[1]Arbejdstider!$B$4:$AE$78,15,))</f>
        <v/>
      </c>
      <c r="P367" s="109" t="str">
        <f>IF(OR(E367=""),"",VLOOKUP(E367,[1]Arbejdstider!$B$4:$AE$78,12,))</f>
        <v/>
      </c>
      <c r="Q367" s="109" t="str">
        <f>IF(OR(E367=""),"",VLOOKUP(E367,[1]Arbejdstider!$B$4:$AE$78,13,))</f>
        <v/>
      </c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 t="str">
        <f>IF(OR(E367=""),"",VLOOKUP(E367,[1]Arbejdstider!$B$4:$AE$78,16,))</f>
        <v/>
      </c>
      <c r="AC367" s="112" t="str">
        <f>IF(OR(E367=""),"",VLOOKUP(E367,[1]Arbejdstider!$B$4:$AE$78,17,))</f>
        <v/>
      </c>
      <c r="AD367" s="112" t="str">
        <f>IF(OR(E367=""),"",VLOOKUP(E367,[1]Arbejdstider!$B$4:$AE$78,18,))</f>
        <v/>
      </c>
      <c r="AE367" s="112" t="str">
        <f>IF(OR(E367=""),"",VLOOKUP(E367,[1]Arbejdstider!$B$4:$AE$78,19,))</f>
        <v/>
      </c>
      <c r="AF367" s="113" t="str">
        <f>IF(OR(E367=""),"",VLOOKUP(E367,[1]Arbejdstider!$B$4:$AE$78,20,))</f>
        <v/>
      </c>
      <c r="AG367" s="109" t="str">
        <f>IF(OR(E367=""),"",VLOOKUP(E367,[1]Arbejdstider!$B$4:$AE$78,21,))</f>
        <v/>
      </c>
      <c r="AH367" s="109" t="str">
        <f>IF(OR(E367=""),"",VLOOKUP(E367,[1]Arbejdstider!$B$4:$AE$78,22,))</f>
        <v/>
      </c>
      <c r="AI367" s="109" t="str">
        <f>IF(OR(E367=""),"",VLOOKUP(E367,[1]Arbejdstider!$B$4:$AE$78,23,))</f>
        <v/>
      </c>
      <c r="AJ367" s="114" t="str">
        <f>IF(OR(E367=""),"",VLOOKUP(E367,[1]Arbejdstider!$B$4:$AE$78,20,))</f>
        <v/>
      </c>
      <c r="AK367" s="110" t="str">
        <f>IF(OR(E367=""),"",VLOOKUP(E367,[1]Arbejdstider!$B$4:$AE$78,21,))</f>
        <v/>
      </c>
      <c r="AL367" s="115"/>
      <c r="AM367" s="115"/>
      <c r="AN367" s="115"/>
      <c r="AO367" s="115"/>
      <c r="AP367" s="115"/>
      <c r="AQ367" s="115"/>
      <c r="AR367" s="116"/>
      <c r="AS367" s="117"/>
      <c r="AT367" s="118" t="str">
        <f>IF(OR(E367=""),"",VLOOKUP(E367,[1]Arbejdstider!$B$4:$AE$78,24,))</f>
        <v/>
      </c>
      <c r="AU367" s="113" t="str">
        <f>IF(OR(E367=""),"",VLOOKUP(E367,[1]Arbejdstider!$B$4:$AE$78,22,))</f>
        <v/>
      </c>
      <c r="AV367" s="113" t="str">
        <f>IF(OR(E367=""),"",VLOOKUP(E367,[1]Arbejdstider!$B$4:$AE$78,23,))</f>
        <v/>
      </c>
      <c r="AW367" s="119">
        <f t="shared" si="100"/>
        <v>0</v>
      </c>
      <c r="AX367" s="120">
        <f>IF(OR($F367="",$G367=""),0,((IF($G367-MAX($F367,([1]Arbejdstider!$C$84/24))+($G367&lt;$F367)&lt;0,0,$G367-MAX($F367,([1]Arbejdstider!$C$84/24))+($G367&lt;$F367)))*24)-((IF(($G367-MAX($F367,([1]Arbejdstider!$D$84/24))+($G367&lt;$F367))&lt;0,0,($G367-MAX($F367,([1]Arbejdstider!$D$84/24))+($G367&lt;$F367)))))*24)</f>
        <v>0</v>
      </c>
      <c r="AY367" s="121">
        <f>IF(OR($F367="",$G367=""),0,((IF($G367-MAX($F367,([1]Arbejdstider!$C$85/24))+($G367&lt;$F367)&lt;0,0,$G367-MAX($F367,([1]Arbejdstider!$C$85/24))+($G367&lt;$F367)))*24)-((IF(($G367-MAX($F367,([1]Arbejdstider!$D$85/24))+($G367&lt;$F367))&lt;0,0,($G367-MAX($F367,([1]Arbejdstider!$D$85/24))+($G367&lt;$F367)))))*24)-IF(OR($AR367="",$AS367=""),0,((IF($AS367-MAX($AR367,([1]Arbejdstider!$C$85/24))+($AS367&lt;$AR367)&lt;0,0,$AS367-MAX($AR367,([1]Arbejdstider!$C$85/24))+($AS367&lt;$AR367)))*24)-((IF(($AS367-MAX($AR367,([1]Arbejdstider!$D$85/24))+($AS367&lt;$AR367))&lt;0,0,($AS367-MAX($AR367,([1]Arbejdstider!$D$85/24))+($AS367&lt;$AR367)))))*24)</f>
        <v>0</v>
      </c>
      <c r="AZ367" s="121" t="str">
        <f>IFERROR(CEILING(IF(E367="","",IF(OR($F367=0,$G367=0),0,($G367&lt;=$F367)*(1-([1]Arbejdstider!$C$86/24)+([1]Arbejdstider!$D$86/24))*24+(MIN(([1]Arbejdstider!$D$86/24),$G367)-MIN(([1]Arbejdstider!$D$86/24),$F367)+MAX(([1]Arbejdstider!$C$86/24),$G367)-MAX(([1]Arbejdstider!$C$86/24),$F367))*24)-IF(OR($AR367=0,$AS367=0),0,($AS367&lt;=$AR367)*(1-([1]Arbejdstider!$C$86/24)+([1]Arbejdstider!$D$86/24))*24+(MIN(([1]Arbejdstider!$D$86/24),$AS367)-MIN(([1]Arbejdstider!$D$86/24),$AR367)+MAX(([1]Arbejdstider!$C$86/24),$AS367)-MAX(([1]Arbejdstider!$C$86/24),$AR367))*24)+IF(OR($H367=0,$I367=0),0,($I367&lt;=$H367)*(1-([1]Arbejdstider!$C$86/24)+([1]Arbejdstider!$D$86/24))*24+(MIN(([1]Arbejdstider!$D$86/24),$I367)-MIN(([1]Arbejdstider!$D$86/24),$H367)+MAX(([1]Arbejdstider!$C$86/24),$G367)-MAX(([1]Arbejdstider!$C$86/24),$H367))*24)),0.5),"")</f>
        <v/>
      </c>
      <c r="BA367" s="122">
        <f t="shared" si="86"/>
        <v>0</v>
      </c>
      <c r="BB367" s="122">
        <f t="shared" si="87"/>
        <v>0</v>
      </c>
      <c r="BC367" s="122">
        <f t="shared" si="88"/>
        <v>0</v>
      </c>
      <c r="BD367" s="123"/>
      <c r="BE367" s="124"/>
      <c r="BF367" s="122">
        <f t="shared" si="85"/>
        <v>0</v>
      </c>
      <c r="BG367" s="121" t="str">
        <f t="shared" si="95"/>
        <v/>
      </c>
      <c r="BH367" s="121">
        <f t="shared" si="89"/>
        <v>0</v>
      </c>
      <c r="BI367" s="121">
        <f t="shared" si="90"/>
        <v>0</v>
      </c>
      <c r="BJ367" s="121">
        <f t="shared" si="91"/>
        <v>0</v>
      </c>
      <c r="BK367" s="121">
        <f t="shared" si="99"/>
        <v>0</v>
      </c>
      <c r="BL367" s="121">
        <f t="shared" si="96"/>
        <v>0</v>
      </c>
      <c r="BM367" s="121">
        <f t="shared" si="92"/>
        <v>0</v>
      </c>
      <c r="BN367" s="121"/>
      <c r="BO367" s="125"/>
      <c r="BP367" s="126">
        <f>IF(OR(F367=0,G367=0),0,IF(AND(WEEKDAY(C367,2)=5,G367&lt;F367,G367&gt;(6/24)),(G367-MAX(F367,(6/24))+(F367&gt;G367))*24-7,IF(WEEKDAY(C367,2)=6,(G367-MAX(F367,(6/24))+(F367&gt;G367))*24,IF(WEEKDAY(C367,2)=7,IF(F367&gt;G367,([1]Arbejdstider!H$87-F367)*24,IF(F367&lt;G367,(G367-F367)*24)),0))))</f>
        <v>0</v>
      </c>
      <c r="BQ367" s="126" t="str">
        <f>IF(OR(H367=0,I367=0),0,IF(AND(WEEKDAY(C367,2)=5,I367&lt;H367,I367&gt;(6/24)),(I367-MAX(H367,(6/24))+(H367&gt;I367))*24-7,IF(WEEKDAY(C367,2)=6,(I367-MAX(H367,(6/24))+(H367&gt;I367))*24,IF(WEEKDAY(C367,2)=7,IF(H367&gt;I367,([1]Arbejdstider!H$87-H367)*24,IF(H367&lt;I367,(I367-H367)*24)),""))))</f>
        <v/>
      </c>
      <c r="BR367" s="126"/>
      <c r="BS367" s="126"/>
      <c r="BT367" s="127"/>
      <c r="BU367" s="128">
        <f t="shared" si="93"/>
        <v>0</v>
      </c>
      <c r="BV367" s="129" t="str">
        <f t="shared" si="94"/>
        <v>Fredag</v>
      </c>
      <c r="CF367" s="131"/>
      <c r="CG367" s="131"/>
      <c r="CP367" s="132"/>
    </row>
    <row r="368" spans="2:94" s="130" customFormat="1" x14ac:dyDescent="0.2">
      <c r="B368" s="106"/>
      <c r="C368" s="107">
        <f t="shared" si="97"/>
        <v>43799</v>
      </c>
      <c r="D368" s="107" t="str">
        <f t="shared" si="98"/>
        <v>Lørdag</v>
      </c>
      <c r="E368" s="108"/>
      <c r="F368" s="109" t="str">
        <f>IF(OR(E368=""),"",VLOOKUP(E368,[1]Arbejdstider!$B$4:$AE$78,2,))</f>
        <v/>
      </c>
      <c r="G368" s="109" t="str">
        <f>IF(OR(E368=""),"",VLOOKUP(E368,[1]Arbejdstider!$B$4:$AE$78,3,))</f>
        <v/>
      </c>
      <c r="H368" s="109" t="str">
        <f>IF(OR(E368=""),"",VLOOKUP(E368,[1]Arbejdstider!$B$4:$AE$78,4,))</f>
        <v/>
      </c>
      <c r="I368" s="109" t="str">
        <f>IF(OR(E368=""),"",VLOOKUP(E368,[1]Arbejdstider!$B$4:$AE$78,5,))</f>
        <v/>
      </c>
      <c r="J368" s="110" t="str">
        <f>IF(OR(E368=""),"",VLOOKUP(E368,[1]Arbejdstider!$B$4:$AE$78,6,))</f>
        <v/>
      </c>
      <c r="K368" s="110" t="str">
        <f>IF(OR(E368=""),"",VLOOKUP(E368,[1]Arbejdstider!$B$4:$AE$78,7,))</f>
        <v/>
      </c>
      <c r="L368" s="111" t="str">
        <f>IF(OR(E368=""),"",VLOOKUP(E368,[1]Arbejdstider!$B$3:$AE$78,10,))</f>
        <v/>
      </c>
      <c r="M368" s="111" t="str">
        <f>IF(OR(E368=""),"",VLOOKUP(E368,[1]Arbejdstider!$B$4:$AE$78,11,))</f>
        <v/>
      </c>
      <c r="N368" s="109" t="str">
        <f>IF(OR(E368=""),"",VLOOKUP(E368,[1]Arbejdstider!$B$4:$AE$78,14,))</f>
        <v/>
      </c>
      <c r="O368" s="109" t="str">
        <f>IF(OR(E368=""),"",VLOOKUP(E368,[1]Arbejdstider!$B$4:$AE$78,15,))</f>
        <v/>
      </c>
      <c r="P368" s="109" t="str">
        <f>IF(OR(E368=""),"",VLOOKUP(E368,[1]Arbejdstider!$B$4:$AE$78,12,))</f>
        <v/>
      </c>
      <c r="Q368" s="109" t="str">
        <f>IF(OR(E368=""),"",VLOOKUP(E368,[1]Arbejdstider!$B$4:$AE$78,13,))</f>
        <v/>
      </c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 t="str">
        <f>IF(OR(E368=""),"",VLOOKUP(E368,[1]Arbejdstider!$B$4:$AE$78,16,))</f>
        <v/>
      </c>
      <c r="AC368" s="112" t="str">
        <f>IF(OR(E368=""),"",VLOOKUP(E368,[1]Arbejdstider!$B$4:$AE$78,17,))</f>
        <v/>
      </c>
      <c r="AD368" s="112" t="str">
        <f>IF(OR(E368=""),"",VLOOKUP(E368,[1]Arbejdstider!$B$4:$AE$78,18,))</f>
        <v/>
      </c>
      <c r="AE368" s="112" t="str">
        <f>IF(OR(E368=""),"",VLOOKUP(E368,[1]Arbejdstider!$B$4:$AE$78,19,))</f>
        <v/>
      </c>
      <c r="AF368" s="113" t="str">
        <f>IF(OR(E368=""),"",VLOOKUP(E368,[1]Arbejdstider!$B$4:$AE$78,20,))</f>
        <v/>
      </c>
      <c r="AG368" s="109" t="str">
        <f>IF(OR(E368=""),"",VLOOKUP(E368,[1]Arbejdstider!$B$4:$AE$78,21,))</f>
        <v/>
      </c>
      <c r="AH368" s="109" t="str">
        <f>IF(OR(E368=""),"",VLOOKUP(E368,[1]Arbejdstider!$B$4:$AE$78,22,))</f>
        <v/>
      </c>
      <c r="AI368" s="109" t="str">
        <f>IF(OR(E368=""),"",VLOOKUP(E368,[1]Arbejdstider!$B$4:$AE$78,23,))</f>
        <v/>
      </c>
      <c r="AJ368" s="114" t="str">
        <f>IF(OR(E368=""),"",VLOOKUP(E368,[1]Arbejdstider!$B$4:$AE$78,20,))</f>
        <v/>
      </c>
      <c r="AK368" s="110" t="str">
        <f>IF(OR(E368=""),"",VLOOKUP(E368,[1]Arbejdstider!$B$4:$AE$78,21,))</f>
        <v/>
      </c>
      <c r="AL368" s="115"/>
      <c r="AM368" s="115"/>
      <c r="AN368" s="115"/>
      <c r="AO368" s="115"/>
      <c r="AP368" s="115"/>
      <c r="AQ368" s="115"/>
      <c r="AR368" s="116"/>
      <c r="AS368" s="117"/>
      <c r="AT368" s="118" t="str">
        <f>IF(OR(E368=""),"",VLOOKUP(E368,[1]Arbejdstider!$B$4:$AE$78,24,))</f>
        <v/>
      </c>
      <c r="AU368" s="113" t="str">
        <f>IF(OR(E368=""),"",VLOOKUP(E368,[1]Arbejdstider!$B$4:$AE$78,22,))</f>
        <v/>
      </c>
      <c r="AV368" s="113" t="str">
        <f>IF(OR(E368=""),"",VLOOKUP(E368,[1]Arbejdstider!$B$4:$AE$78,23,))</f>
        <v/>
      </c>
      <c r="AW368" s="119">
        <f t="shared" si="100"/>
        <v>0</v>
      </c>
      <c r="AX368" s="120">
        <f>IF(OR($F368="",$G368=""),0,((IF($G368-MAX($F368,([1]Arbejdstider!$C$84/24))+($G368&lt;$F368)&lt;0,0,$G368-MAX($F368,([1]Arbejdstider!$C$84/24))+($G368&lt;$F368)))*24)-((IF(($G368-MAX($F368,([1]Arbejdstider!$D$84/24))+($G368&lt;$F368))&lt;0,0,($G368-MAX($F368,([1]Arbejdstider!$D$84/24))+($G368&lt;$F368)))))*24)</f>
        <v>0</v>
      </c>
      <c r="AY368" s="121">
        <f>IF(OR($F368="",$G368=""),0,((IF($G368-MAX($F368,([1]Arbejdstider!$C$85/24))+($G368&lt;$F368)&lt;0,0,$G368-MAX($F368,([1]Arbejdstider!$C$85/24))+($G368&lt;$F368)))*24)-((IF(($G368-MAX($F368,([1]Arbejdstider!$D$85/24))+($G368&lt;$F368))&lt;0,0,($G368-MAX($F368,([1]Arbejdstider!$D$85/24))+($G368&lt;$F368)))))*24)-IF(OR($AR368="",$AS368=""),0,((IF($AS368-MAX($AR368,([1]Arbejdstider!$C$85/24))+($AS368&lt;$AR368)&lt;0,0,$AS368-MAX($AR368,([1]Arbejdstider!$C$85/24))+($AS368&lt;$AR368)))*24)-((IF(($AS368-MAX($AR368,([1]Arbejdstider!$D$85/24))+($AS368&lt;$AR368))&lt;0,0,($AS368-MAX($AR368,([1]Arbejdstider!$D$85/24))+($AS368&lt;$AR368)))))*24)</f>
        <v>0</v>
      </c>
      <c r="AZ368" s="121" t="str">
        <f>IFERROR(CEILING(IF(E368="","",IF(OR($F368=0,$G368=0),0,($G368&lt;=$F368)*(1-([1]Arbejdstider!$C$86/24)+([1]Arbejdstider!$D$86/24))*24+(MIN(([1]Arbejdstider!$D$86/24),$G368)-MIN(([1]Arbejdstider!$D$86/24),$F368)+MAX(([1]Arbejdstider!$C$86/24),$G368)-MAX(([1]Arbejdstider!$C$86/24),$F368))*24)-IF(OR($AR368=0,$AS368=0),0,($AS368&lt;=$AR368)*(1-([1]Arbejdstider!$C$86/24)+([1]Arbejdstider!$D$86/24))*24+(MIN(([1]Arbejdstider!$D$86/24),$AS368)-MIN(([1]Arbejdstider!$D$86/24),$AR368)+MAX(([1]Arbejdstider!$C$86/24),$AS368)-MAX(([1]Arbejdstider!$C$86/24),$AR368))*24)+IF(OR($H368=0,$I368=0),0,($I368&lt;=$H368)*(1-([1]Arbejdstider!$C$86/24)+([1]Arbejdstider!$D$86/24))*24+(MIN(([1]Arbejdstider!$D$86/24),$I368)-MIN(([1]Arbejdstider!$D$86/24),$H368)+MAX(([1]Arbejdstider!$C$86/24),$G368)-MAX(([1]Arbejdstider!$C$86/24),$H368))*24)),0.5),"")</f>
        <v/>
      </c>
      <c r="BA368" s="122">
        <f t="shared" si="86"/>
        <v>0</v>
      </c>
      <c r="BB368" s="122">
        <f t="shared" si="87"/>
        <v>0</v>
      </c>
      <c r="BC368" s="122">
        <f t="shared" si="88"/>
        <v>0</v>
      </c>
      <c r="BD368" s="123"/>
      <c r="BE368" s="124"/>
      <c r="BF368" s="122">
        <f t="shared" si="85"/>
        <v>0</v>
      </c>
      <c r="BG368" s="121" t="str">
        <f t="shared" si="95"/>
        <v/>
      </c>
      <c r="BH368" s="121">
        <f t="shared" si="89"/>
        <v>0</v>
      </c>
      <c r="BI368" s="121">
        <f t="shared" si="90"/>
        <v>0</v>
      </c>
      <c r="BJ368" s="121">
        <f t="shared" si="91"/>
        <v>0</v>
      </c>
      <c r="BK368" s="121">
        <f t="shared" si="99"/>
        <v>0</v>
      </c>
      <c r="BL368" s="121">
        <f t="shared" si="96"/>
        <v>0</v>
      </c>
      <c r="BM368" s="121">
        <f t="shared" si="92"/>
        <v>0</v>
      </c>
      <c r="BN368" s="121"/>
      <c r="BO368" s="125"/>
      <c r="BP368" s="126" t="e">
        <f>IF(OR(F368=0,G368=0),0,IF(AND(WEEKDAY(C368,2)=5,G368&lt;F368,G368&gt;(6/24)),(G368-MAX(F368,(6/24))+(F368&gt;G368))*24-7,IF(WEEKDAY(C368,2)=6,(G368-MAX(F368,(6/24))+(F368&gt;G368))*24,IF(WEEKDAY(C368,2)=7,IF(F368&gt;G368,([1]Arbejdstider!H$87-F368)*24,IF(F368&lt;G368,(G368-F368)*24)),0))))</f>
        <v>#VALUE!</v>
      </c>
      <c r="BQ368" s="126" t="e">
        <f>IF(OR(H368=0,I368=0),0,IF(AND(WEEKDAY(C368,2)=5,I368&lt;H368,I368&gt;(6/24)),(I368-MAX(H368,(6/24))+(H368&gt;I368))*24-7,IF(WEEKDAY(C368,2)=6,(I368-MAX(H368,(6/24))+(H368&gt;I368))*24,IF(WEEKDAY(C368,2)=7,IF(H368&gt;I368,([1]Arbejdstider!H$87-H368)*24,IF(H368&lt;I368,(I368-H368)*24)),""))))</f>
        <v>#VALUE!</v>
      </c>
      <c r="BR368" s="126"/>
      <c r="BS368" s="126"/>
      <c r="BT368" s="127"/>
      <c r="BU368" s="128">
        <f t="shared" si="93"/>
        <v>0</v>
      </c>
      <c r="BV368" s="129" t="str">
        <f t="shared" si="94"/>
        <v>Lørdag</v>
      </c>
      <c r="CF368" s="131"/>
      <c r="CG368" s="131"/>
      <c r="CP368" s="132"/>
    </row>
    <row r="369" spans="2:94" s="130" customFormat="1" x14ac:dyDescent="0.2">
      <c r="B369" s="106"/>
      <c r="C369" s="107">
        <f t="shared" si="97"/>
        <v>43800</v>
      </c>
      <c r="D369" s="107" t="str">
        <f t="shared" si="98"/>
        <v>Søndag</v>
      </c>
      <c r="E369" s="108"/>
      <c r="F369" s="109" t="str">
        <f>IF(OR(E369=""),"",VLOOKUP(E369,[1]Arbejdstider!$B$4:$AE$78,2,))</f>
        <v/>
      </c>
      <c r="G369" s="109" t="str">
        <f>IF(OR(E369=""),"",VLOOKUP(E369,[1]Arbejdstider!$B$4:$AE$78,3,))</f>
        <v/>
      </c>
      <c r="H369" s="109" t="str">
        <f>IF(OR(E369=""),"",VLOOKUP(E369,[1]Arbejdstider!$B$4:$AE$78,4,))</f>
        <v/>
      </c>
      <c r="I369" s="109" t="str">
        <f>IF(OR(E369=""),"",VLOOKUP(E369,[1]Arbejdstider!$B$4:$AE$78,5,))</f>
        <v/>
      </c>
      <c r="J369" s="110" t="str">
        <f>IF(OR(E369=""),"",VLOOKUP(E369,[1]Arbejdstider!$B$4:$AE$78,6,))</f>
        <v/>
      </c>
      <c r="K369" s="110" t="str">
        <f>IF(OR(E369=""),"",VLOOKUP(E369,[1]Arbejdstider!$B$4:$AE$78,7,))</f>
        <v/>
      </c>
      <c r="L369" s="111" t="str">
        <f>IF(OR(E369=""),"",VLOOKUP(E369,[1]Arbejdstider!$B$3:$AE$78,10,))</f>
        <v/>
      </c>
      <c r="M369" s="111" t="str">
        <f>IF(OR(E369=""),"",VLOOKUP(E369,[1]Arbejdstider!$B$4:$AE$78,11,))</f>
        <v/>
      </c>
      <c r="N369" s="109" t="str">
        <f>IF(OR(E369=""),"",VLOOKUP(E369,[1]Arbejdstider!$B$4:$AE$78,14,))</f>
        <v/>
      </c>
      <c r="O369" s="109" t="str">
        <f>IF(OR(E369=""),"",VLOOKUP(E369,[1]Arbejdstider!$B$4:$AE$78,15,))</f>
        <v/>
      </c>
      <c r="P369" s="109" t="str">
        <f>IF(OR(E369=""),"",VLOOKUP(E369,[1]Arbejdstider!$B$4:$AE$78,12,))</f>
        <v/>
      </c>
      <c r="Q369" s="109" t="str">
        <f>IF(OR(E369=""),"",VLOOKUP(E369,[1]Arbejdstider!$B$4:$AE$78,13,))</f>
        <v/>
      </c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 t="str">
        <f>IF(OR(E369=""),"",VLOOKUP(E369,[1]Arbejdstider!$B$4:$AE$78,16,))</f>
        <v/>
      </c>
      <c r="AC369" s="112" t="str">
        <f>IF(OR(E369=""),"",VLOOKUP(E369,[1]Arbejdstider!$B$4:$AE$78,17,))</f>
        <v/>
      </c>
      <c r="AD369" s="112" t="str">
        <f>IF(OR(E369=""),"",VLOOKUP(E369,[1]Arbejdstider!$B$4:$AE$78,18,))</f>
        <v/>
      </c>
      <c r="AE369" s="112" t="str">
        <f>IF(OR(E369=""),"",VLOOKUP(E369,[1]Arbejdstider!$B$4:$AE$78,19,))</f>
        <v/>
      </c>
      <c r="AF369" s="113" t="str">
        <f>IF(OR(E369=""),"",VLOOKUP(E369,[1]Arbejdstider!$B$4:$AE$78,20,))</f>
        <v/>
      </c>
      <c r="AG369" s="109" t="str">
        <f>IF(OR(E369=""),"",VLOOKUP(E369,[1]Arbejdstider!$B$4:$AE$78,21,))</f>
        <v/>
      </c>
      <c r="AH369" s="109" t="str">
        <f>IF(OR(E369=""),"",VLOOKUP(E369,[1]Arbejdstider!$B$4:$AE$78,22,))</f>
        <v/>
      </c>
      <c r="AI369" s="109" t="str">
        <f>IF(OR(E369=""),"",VLOOKUP(E369,[1]Arbejdstider!$B$4:$AE$78,23,))</f>
        <v/>
      </c>
      <c r="AJ369" s="114" t="str">
        <f>IF(OR(E369=""),"",VLOOKUP(E369,[1]Arbejdstider!$B$4:$AE$78,20,))</f>
        <v/>
      </c>
      <c r="AK369" s="110" t="str">
        <f>IF(OR(E369=""),"",VLOOKUP(E369,[1]Arbejdstider!$B$4:$AE$78,21,))</f>
        <v/>
      </c>
      <c r="AL369" s="115"/>
      <c r="AM369" s="115"/>
      <c r="AN369" s="115"/>
      <c r="AO369" s="115"/>
      <c r="AP369" s="115"/>
      <c r="AQ369" s="115"/>
      <c r="AR369" s="116"/>
      <c r="AS369" s="117"/>
      <c r="AT369" s="118" t="str">
        <f>IF(OR(E369=""),"",VLOOKUP(E369,[1]Arbejdstider!$B$4:$AE$78,24,))</f>
        <v/>
      </c>
      <c r="AU369" s="113" t="str">
        <f>IF(OR(E369=""),"",VLOOKUP(E369,[1]Arbejdstider!$B$4:$AE$78,22,))</f>
        <v/>
      </c>
      <c r="AV369" s="113" t="str">
        <f>IF(OR(E369=""),"",VLOOKUP(E369,[1]Arbejdstider!$B$4:$AE$78,23,))</f>
        <v/>
      </c>
      <c r="AW369" s="119">
        <f t="shared" si="100"/>
        <v>0</v>
      </c>
      <c r="AX369" s="120">
        <f>IF(OR($F369="",$G369=""),0,((IF($G369-MAX($F369,([1]Arbejdstider!$C$84/24))+($G369&lt;$F369)&lt;0,0,$G369-MAX($F369,([1]Arbejdstider!$C$84/24))+($G369&lt;$F369)))*24)-((IF(($G369-MAX($F369,([1]Arbejdstider!$D$84/24))+($G369&lt;$F369))&lt;0,0,($G369-MAX($F369,([1]Arbejdstider!$D$84/24))+($G369&lt;$F369)))))*24)</f>
        <v>0</v>
      </c>
      <c r="AY369" s="121">
        <f>IF(OR($F369="",$G369=""),0,((IF($G369-MAX($F369,([1]Arbejdstider!$C$85/24))+($G369&lt;$F369)&lt;0,0,$G369-MAX($F369,([1]Arbejdstider!$C$85/24))+($G369&lt;$F369)))*24)-((IF(($G369-MAX($F369,([1]Arbejdstider!$D$85/24))+($G369&lt;$F369))&lt;0,0,($G369-MAX($F369,([1]Arbejdstider!$D$85/24))+($G369&lt;$F369)))))*24)-IF(OR($AR369="",$AS369=""),0,((IF($AS369-MAX($AR369,([1]Arbejdstider!$C$85/24))+($AS369&lt;$AR369)&lt;0,0,$AS369-MAX($AR369,([1]Arbejdstider!$C$85/24))+($AS369&lt;$AR369)))*24)-((IF(($AS369-MAX($AR369,([1]Arbejdstider!$D$85/24))+($AS369&lt;$AR369))&lt;0,0,($AS369-MAX($AR369,([1]Arbejdstider!$D$85/24))+($AS369&lt;$AR369)))))*24)</f>
        <v>0</v>
      </c>
      <c r="AZ369" s="121" t="str">
        <f>IFERROR(CEILING(IF(E369="","",IF(OR($F369=0,$G369=0),0,($G369&lt;=$F369)*(1-([1]Arbejdstider!$C$86/24)+([1]Arbejdstider!$D$86/24))*24+(MIN(([1]Arbejdstider!$D$86/24),$G369)-MIN(([1]Arbejdstider!$D$86/24),$F369)+MAX(([1]Arbejdstider!$C$86/24),$G369)-MAX(([1]Arbejdstider!$C$86/24),$F369))*24)-IF(OR($AR369=0,$AS369=0),0,($AS369&lt;=$AR369)*(1-([1]Arbejdstider!$C$86/24)+([1]Arbejdstider!$D$86/24))*24+(MIN(([1]Arbejdstider!$D$86/24),$AS369)-MIN(([1]Arbejdstider!$D$86/24),$AR369)+MAX(([1]Arbejdstider!$C$86/24),$AS369)-MAX(([1]Arbejdstider!$C$86/24),$AR369))*24)+IF(OR($H369=0,$I369=0),0,($I369&lt;=$H369)*(1-([1]Arbejdstider!$C$86/24)+([1]Arbejdstider!$D$86/24))*24+(MIN(([1]Arbejdstider!$D$86/24),$I369)-MIN(([1]Arbejdstider!$D$86/24),$H369)+MAX(([1]Arbejdstider!$C$86/24),$G369)-MAX(([1]Arbejdstider!$C$86/24),$H369))*24)),0.5),"")</f>
        <v/>
      </c>
      <c r="BA369" s="122">
        <f t="shared" si="86"/>
        <v>0</v>
      </c>
      <c r="BB369" s="122">
        <f t="shared" si="87"/>
        <v>0</v>
      </c>
      <c r="BC369" s="122">
        <f t="shared" si="88"/>
        <v>0</v>
      </c>
      <c r="BD369" s="123"/>
      <c r="BE369" s="124"/>
      <c r="BF369" s="122">
        <f t="shared" si="85"/>
        <v>0</v>
      </c>
      <c r="BG369" s="121">
        <f t="shared" si="95"/>
        <v>0</v>
      </c>
      <c r="BH369" s="121">
        <f t="shared" si="89"/>
        <v>0</v>
      </c>
      <c r="BI369" s="121">
        <f t="shared" si="90"/>
        <v>0</v>
      </c>
      <c r="BJ369" s="121">
        <f t="shared" si="91"/>
        <v>0</v>
      </c>
      <c r="BK369" s="121">
        <f t="shared" si="99"/>
        <v>0</v>
      </c>
      <c r="BL369" s="121">
        <f t="shared" si="96"/>
        <v>0</v>
      </c>
      <c r="BM369" s="121">
        <f t="shared" si="92"/>
        <v>0</v>
      </c>
      <c r="BN369" s="121"/>
      <c r="BO369" s="125"/>
      <c r="BP369" s="126" t="b">
        <f>IF(OR(F369=0,G369=0),0,IF(AND(WEEKDAY(C369,2)=5,G369&lt;F369,G369&gt;(6/24)),(G369-MAX(F369,(6/24))+(F369&gt;G369))*24-7,IF(WEEKDAY(C369,2)=6,(G369-MAX(F369,(6/24))+(F369&gt;G369))*24,IF(WEEKDAY(C369,2)=7,IF(F369&gt;G369,([1]Arbejdstider!H$87-F369)*24,IF(F369&lt;G369,(G369-F369)*24)),0))))</f>
        <v>0</v>
      </c>
      <c r="BQ369" s="126" t="b">
        <f>IF(OR(H369=0,I369=0),0,IF(AND(WEEKDAY(C369,2)=5,I369&lt;H369,I369&gt;(6/24)),(I369-MAX(H369,(6/24))+(H369&gt;I369))*24-7,IF(WEEKDAY(C369,2)=6,(I369-MAX(H369,(6/24))+(H369&gt;I369))*24,IF(WEEKDAY(C369,2)=7,IF(H369&gt;I369,([1]Arbejdstider!H$87-H369)*24,IF(H369&lt;I369,(I369-H369)*24)),""))))</f>
        <v>0</v>
      </c>
      <c r="BR369" s="126"/>
      <c r="BS369" s="126"/>
      <c r="BT369" s="127"/>
      <c r="BU369" s="128">
        <f t="shared" si="93"/>
        <v>0</v>
      </c>
      <c r="BV369" s="129" t="str">
        <f t="shared" si="94"/>
        <v>Søndag</v>
      </c>
      <c r="CF369" s="131"/>
      <c r="CG369" s="131"/>
      <c r="CP369" s="132"/>
    </row>
    <row r="370" spans="2:94" s="130" customFormat="1" x14ac:dyDescent="0.2">
      <c r="B370" s="106"/>
      <c r="C370" s="107">
        <f t="shared" si="97"/>
        <v>43801</v>
      </c>
      <c r="D370" s="107" t="str">
        <f t="shared" si="98"/>
        <v>Mandag</v>
      </c>
      <c r="E370" s="108"/>
      <c r="F370" s="109" t="str">
        <f>IF(OR(E370=""),"",VLOOKUP(E370,[1]Arbejdstider!$B$4:$AE$78,2,))</f>
        <v/>
      </c>
      <c r="G370" s="109" t="str">
        <f>IF(OR(E370=""),"",VLOOKUP(E370,[1]Arbejdstider!$B$4:$AE$78,3,))</f>
        <v/>
      </c>
      <c r="H370" s="109" t="str">
        <f>IF(OR(E370=""),"",VLOOKUP(E370,[1]Arbejdstider!$B$4:$AE$78,4,))</f>
        <v/>
      </c>
      <c r="I370" s="109" t="str">
        <f>IF(OR(E370=""),"",VLOOKUP(E370,[1]Arbejdstider!$B$4:$AE$78,5,))</f>
        <v/>
      </c>
      <c r="J370" s="110" t="str">
        <f>IF(OR(E370=""),"",VLOOKUP(E370,[1]Arbejdstider!$B$4:$AE$78,6,))</f>
        <v/>
      </c>
      <c r="K370" s="110" t="str">
        <f>IF(OR(E370=""),"",VLOOKUP(E370,[1]Arbejdstider!$B$4:$AE$78,7,))</f>
        <v/>
      </c>
      <c r="L370" s="111" t="str">
        <f>IF(OR(E370=""),"",VLOOKUP(E370,[1]Arbejdstider!$B$3:$AE$78,10,))</f>
        <v/>
      </c>
      <c r="M370" s="111" t="str">
        <f>IF(OR(E370=""),"",VLOOKUP(E370,[1]Arbejdstider!$B$4:$AE$78,11,))</f>
        <v/>
      </c>
      <c r="N370" s="109" t="str">
        <f>IF(OR(E370=""),"",VLOOKUP(E370,[1]Arbejdstider!$B$4:$AE$78,14,))</f>
        <v/>
      </c>
      <c r="O370" s="109" t="str">
        <f>IF(OR(E370=""),"",VLOOKUP(E370,[1]Arbejdstider!$B$4:$AE$78,15,))</f>
        <v/>
      </c>
      <c r="P370" s="109" t="str">
        <f>IF(OR(E370=""),"",VLOOKUP(E370,[1]Arbejdstider!$B$4:$AE$78,12,))</f>
        <v/>
      </c>
      <c r="Q370" s="109" t="str">
        <f>IF(OR(E370=""),"",VLOOKUP(E370,[1]Arbejdstider!$B$4:$AE$78,13,))</f>
        <v/>
      </c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 t="str">
        <f>IF(OR(E370=""),"",VLOOKUP(E370,[1]Arbejdstider!$B$4:$AE$78,16,))</f>
        <v/>
      </c>
      <c r="AC370" s="112" t="str">
        <f>IF(OR(E370=""),"",VLOOKUP(E370,[1]Arbejdstider!$B$4:$AE$78,17,))</f>
        <v/>
      </c>
      <c r="AD370" s="112" t="str">
        <f>IF(OR(E370=""),"",VLOOKUP(E370,[1]Arbejdstider!$B$4:$AE$78,18,))</f>
        <v/>
      </c>
      <c r="AE370" s="112" t="str">
        <f>IF(OR(E370=""),"",VLOOKUP(E370,[1]Arbejdstider!$B$4:$AE$78,19,))</f>
        <v/>
      </c>
      <c r="AF370" s="113" t="str">
        <f>IF(OR(E370=""),"",VLOOKUP(E370,[1]Arbejdstider!$B$4:$AE$78,20,))</f>
        <v/>
      </c>
      <c r="AG370" s="109" t="str">
        <f>IF(OR(E370=""),"",VLOOKUP(E370,[1]Arbejdstider!$B$4:$AE$78,21,))</f>
        <v/>
      </c>
      <c r="AH370" s="109" t="str">
        <f>IF(OR(E370=""),"",VLOOKUP(E370,[1]Arbejdstider!$B$4:$AE$78,22,))</f>
        <v/>
      </c>
      <c r="AI370" s="109" t="str">
        <f>IF(OR(E370=""),"",VLOOKUP(E370,[1]Arbejdstider!$B$4:$AE$78,23,))</f>
        <v/>
      </c>
      <c r="AJ370" s="114" t="str">
        <f>IF(OR(E370=""),"",VLOOKUP(E370,[1]Arbejdstider!$B$4:$AE$78,20,))</f>
        <v/>
      </c>
      <c r="AK370" s="110" t="str">
        <f>IF(OR(E370=""),"",VLOOKUP(E370,[1]Arbejdstider!$B$4:$AE$78,21,))</f>
        <v/>
      </c>
      <c r="AL370" s="115"/>
      <c r="AM370" s="115"/>
      <c r="AN370" s="115"/>
      <c r="AO370" s="115"/>
      <c r="AP370" s="115"/>
      <c r="AQ370" s="115"/>
      <c r="AR370" s="116"/>
      <c r="AS370" s="117"/>
      <c r="AT370" s="118" t="str">
        <f>IF(OR(E370=""),"",VLOOKUP(E370,[1]Arbejdstider!$B$4:$AE$78,24,))</f>
        <v/>
      </c>
      <c r="AU370" s="113" t="str">
        <f>IF(OR(E370=""),"",VLOOKUP(E370,[1]Arbejdstider!$B$4:$AE$78,22,))</f>
        <v/>
      </c>
      <c r="AV370" s="113" t="str">
        <f>IF(OR(E370=""),"",VLOOKUP(E370,[1]Arbejdstider!$B$4:$AE$78,23,))</f>
        <v/>
      </c>
      <c r="AW370" s="119">
        <f t="shared" si="100"/>
        <v>0</v>
      </c>
      <c r="AX370" s="120">
        <f>IF(OR($F370="",$G370=""),0,((IF($G370-MAX($F370,([1]Arbejdstider!$C$84/24))+($G370&lt;$F370)&lt;0,0,$G370-MAX($F370,([1]Arbejdstider!$C$84/24))+($G370&lt;$F370)))*24)-((IF(($G370-MAX($F370,([1]Arbejdstider!$D$84/24))+($G370&lt;$F370))&lt;0,0,($G370-MAX($F370,([1]Arbejdstider!$D$84/24))+($G370&lt;$F370)))))*24)</f>
        <v>0</v>
      </c>
      <c r="AY370" s="121">
        <f>IF(OR($F370="",$G370=""),0,((IF($G370-MAX($F370,([1]Arbejdstider!$C$85/24))+($G370&lt;$F370)&lt;0,0,$G370-MAX($F370,([1]Arbejdstider!$C$85/24))+($G370&lt;$F370)))*24)-((IF(($G370-MAX($F370,([1]Arbejdstider!$D$85/24))+($G370&lt;$F370))&lt;0,0,($G370-MAX($F370,([1]Arbejdstider!$D$85/24))+($G370&lt;$F370)))))*24)-IF(OR($AR370="",$AS370=""),0,((IF($AS370-MAX($AR370,([1]Arbejdstider!$C$85/24))+($AS370&lt;$AR370)&lt;0,0,$AS370-MAX($AR370,([1]Arbejdstider!$C$85/24))+($AS370&lt;$AR370)))*24)-((IF(($AS370-MAX($AR370,([1]Arbejdstider!$D$85/24))+($AS370&lt;$AR370))&lt;0,0,($AS370-MAX($AR370,([1]Arbejdstider!$D$85/24))+($AS370&lt;$AR370)))))*24)</f>
        <v>0</v>
      </c>
      <c r="AZ370" s="121" t="str">
        <f>IFERROR(CEILING(IF(E370="","",IF(OR($F370=0,$G370=0),0,($G370&lt;=$F370)*(1-([1]Arbejdstider!$C$86/24)+([1]Arbejdstider!$D$86/24))*24+(MIN(([1]Arbejdstider!$D$86/24),$G370)-MIN(([1]Arbejdstider!$D$86/24),$F370)+MAX(([1]Arbejdstider!$C$86/24),$G370)-MAX(([1]Arbejdstider!$C$86/24),$F370))*24)-IF(OR($AR370=0,$AS370=0),0,($AS370&lt;=$AR370)*(1-([1]Arbejdstider!$C$86/24)+([1]Arbejdstider!$D$86/24))*24+(MIN(([1]Arbejdstider!$D$86/24),$AS370)-MIN(([1]Arbejdstider!$D$86/24),$AR370)+MAX(([1]Arbejdstider!$C$86/24),$AS370)-MAX(([1]Arbejdstider!$C$86/24),$AR370))*24)+IF(OR($H370=0,$I370=0),0,($I370&lt;=$H370)*(1-([1]Arbejdstider!$C$86/24)+([1]Arbejdstider!$D$86/24))*24+(MIN(([1]Arbejdstider!$D$86/24),$I370)-MIN(([1]Arbejdstider!$D$86/24),$H370)+MAX(([1]Arbejdstider!$C$86/24),$G370)-MAX(([1]Arbejdstider!$C$86/24),$H370))*24)),0.5),"")</f>
        <v/>
      </c>
      <c r="BA370" s="122">
        <f t="shared" si="86"/>
        <v>0</v>
      </c>
      <c r="BB370" s="122">
        <f t="shared" si="87"/>
        <v>0</v>
      </c>
      <c r="BC370" s="122">
        <f t="shared" si="88"/>
        <v>0</v>
      </c>
      <c r="BD370" s="123"/>
      <c r="BE370" s="124"/>
      <c r="BF370" s="122">
        <f t="shared" si="85"/>
        <v>0</v>
      </c>
      <c r="BG370" s="121" t="str">
        <f t="shared" si="95"/>
        <v/>
      </c>
      <c r="BH370" s="121">
        <f t="shared" si="89"/>
        <v>0</v>
      </c>
      <c r="BI370" s="121">
        <f t="shared" si="90"/>
        <v>0</v>
      </c>
      <c r="BJ370" s="121">
        <f t="shared" si="91"/>
        <v>0</v>
      </c>
      <c r="BK370" s="121">
        <f t="shared" si="99"/>
        <v>0</v>
      </c>
      <c r="BL370" s="121">
        <f t="shared" si="96"/>
        <v>0</v>
      </c>
      <c r="BM370" s="121">
        <f t="shared" si="92"/>
        <v>0</v>
      </c>
      <c r="BN370" s="121"/>
      <c r="BO370" s="125">
        <f>SUM(AW364:AW370)</f>
        <v>0</v>
      </c>
      <c r="BP370" s="126">
        <f>IF(OR(F370=0,G370=0),0,IF(AND(WEEKDAY(C370,2)=5,G370&lt;F370,G370&gt;(6/24)),(G370-MAX(F370,(6/24))+(F370&gt;G370))*24-7,IF(WEEKDAY(C370,2)=6,(G370-MAX(F370,(6/24))+(F370&gt;G370))*24,IF(WEEKDAY(C370,2)=7,IF(F370&gt;G370,([1]Arbejdstider!H$87-F370)*24,IF(F370&lt;G370,(G370-F370)*24)),0))))</f>
        <v>0</v>
      </c>
      <c r="BQ370" s="126" t="str">
        <f>IF(OR(H370=0,I370=0),0,IF(AND(WEEKDAY(C370,2)=5,I370&lt;H370,I370&gt;(6/24)),(I370-MAX(H370,(6/24))+(H370&gt;I370))*24-7,IF(WEEKDAY(C370,2)=6,(I370-MAX(H370,(6/24))+(H370&gt;I370))*24,IF(WEEKDAY(C370,2)=7,IF(H370&gt;I370,([1]Arbejdstider!H$87-H370)*24,IF(H370&lt;I370,(I370-H370)*24)),""))))</f>
        <v/>
      </c>
      <c r="BR370" s="126"/>
      <c r="BS370" s="126"/>
      <c r="BT370" s="127"/>
      <c r="BU370" s="128">
        <f t="shared" si="93"/>
        <v>0</v>
      </c>
      <c r="BV370" s="129" t="str">
        <f t="shared" si="94"/>
        <v>Mandag</v>
      </c>
      <c r="CF370" s="131"/>
      <c r="CG370" s="131"/>
      <c r="CP370" s="132"/>
    </row>
    <row r="371" spans="2:94" s="139" customFormat="1" x14ac:dyDescent="0.2">
      <c r="B371" s="133">
        <f>B364+1</f>
        <v>49</v>
      </c>
      <c r="C371" s="134">
        <f t="shared" si="97"/>
        <v>43802</v>
      </c>
      <c r="D371" s="134" t="str">
        <f t="shared" si="98"/>
        <v>Tirsdag</v>
      </c>
      <c r="E371" s="135"/>
      <c r="F371" s="109" t="str">
        <f>IF(OR(E371=""),"",VLOOKUP(E371,[1]Arbejdstider!$B$4:$AE$78,2,))</f>
        <v/>
      </c>
      <c r="G371" s="109" t="str">
        <f>IF(OR(E371=""),"",VLOOKUP(E371,[1]Arbejdstider!$B$4:$AE$78,3,))</f>
        <v/>
      </c>
      <c r="H371" s="109" t="str">
        <f>IF(OR(E371=""),"",VLOOKUP(E371,[1]Arbejdstider!$B$4:$AE$78,4,))</f>
        <v/>
      </c>
      <c r="I371" s="109" t="str">
        <f>IF(OR(E371=""),"",VLOOKUP(E371,[1]Arbejdstider!$B$4:$AE$78,5,))</f>
        <v/>
      </c>
      <c r="J371" s="110" t="str">
        <f>IF(OR(E371=""),"",VLOOKUP(E371,[1]Arbejdstider!$B$4:$AE$78,6,))</f>
        <v/>
      </c>
      <c r="K371" s="110" t="str">
        <f>IF(OR(E371=""),"",VLOOKUP(E371,[1]Arbejdstider!$B$4:$AE$78,7,))</f>
        <v/>
      </c>
      <c r="L371" s="111" t="str">
        <f>IF(OR(E371=""),"",VLOOKUP(E371,[1]Arbejdstider!$B$3:$AE$78,10,))</f>
        <v/>
      </c>
      <c r="M371" s="111" t="str">
        <f>IF(OR(E371=""),"",VLOOKUP(E371,[1]Arbejdstider!$B$4:$AE$78,11,))</f>
        <v/>
      </c>
      <c r="N371" s="109" t="str">
        <f>IF(OR(E371=""),"",VLOOKUP(E371,[1]Arbejdstider!$B$4:$AE$78,14,))</f>
        <v/>
      </c>
      <c r="O371" s="109" t="str">
        <f>IF(OR(E371=""),"",VLOOKUP(E371,[1]Arbejdstider!$B$4:$AE$78,15,))</f>
        <v/>
      </c>
      <c r="P371" s="109" t="str">
        <f>IF(OR(E371=""),"",VLOOKUP(E371,[1]Arbejdstider!$B$4:$AE$78,12,))</f>
        <v/>
      </c>
      <c r="Q371" s="109" t="str">
        <f>IF(OR(E371=""),"",VLOOKUP(E371,[1]Arbejdstider!$B$4:$AE$78,13,))</f>
        <v/>
      </c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 t="str">
        <f>IF(OR(E371=""),"",VLOOKUP(E371,[1]Arbejdstider!$B$4:$AE$78,16,))</f>
        <v/>
      </c>
      <c r="AC371" s="112" t="str">
        <f>IF(OR(E371=""),"",VLOOKUP(E371,[1]Arbejdstider!$B$4:$AE$78,17,))</f>
        <v/>
      </c>
      <c r="AD371" s="112" t="str">
        <f>IF(OR(E371=""),"",VLOOKUP(E371,[1]Arbejdstider!$B$4:$AE$78,18,))</f>
        <v/>
      </c>
      <c r="AE371" s="112" t="str">
        <f>IF(OR(E371=""),"",VLOOKUP(E371,[1]Arbejdstider!$B$4:$AE$78,19,))</f>
        <v/>
      </c>
      <c r="AF371" s="113" t="str">
        <f>IF(OR(E371=""),"",VLOOKUP(E371,[1]Arbejdstider!$B$4:$AE$78,20,))</f>
        <v/>
      </c>
      <c r="AG371" s="109" t="str">
        <f>IF(OR(E371=""),"",VLOOKUP(E371,[1]Arbejdstider!$B$4:$AE$78,21,))</f>
        <v/>
      </c>
      <c r="AH371" s="109" t="str">
        <f>IF(OR(E371=""),"",VLOOKUP(E371,[1]Arbejdstider!$B$4:$AE$78,22,))</f>
        <v/>
      </c>
      <c r="AI371" s="109" t="str">
        <f>IF(OR(E371=""),"",VLOOKUP(E371,[1]Arbejdstider!$B$4:$AE$78,23,))</f>
        <v/>
      </c>
      <c r="AJ371" s="114" t="str">
        <f>IF(OR(E371=""),"",VLOOKUP(E371,[1]Arbejdstider!$B$4:$AE$78,20,))</f>
        <v/>
      </c>
      <c r="AK371" s="110" t="str">
        <f>IF(OR(E371=""),"",VLOOKUP(E371,[1]Arbejdstider!$B$4:$AE$78,21,))</f>
        <v/>
      </c>
      <c r="AL371" s="115"/>
      <c r="AM371" s="115"/>
      <c r="AN371" s="115"/>
      <c r="AO371" s="115"/>
      <c r="AP371" s="115"/>
      <c r="AQ371" s="115"/>
      <c r="AR371" s="116"/>
      <c r="AS371" s="117"/>
      <c r="AT371" s="118" t="str">
        <f>IF(OR(E371=""),"",VLOOKUP(E371,[1]Arbejdstider!$B$4:$AE$78,24,))</f>
        <v/>
      </c>
      <c r="AU371" s="113" t="str">
        <f>IF(OR(E371=""),"",VLOOKUP(E371,[1]Arbejdstider!$B$4:$AE$78,22,))</f>
        <v/>
      </c>
      <c r="AV371" s="113" t="str">
        <f>IF(OR(E371=""),"",VLOOKUP(E371,[1]Arbejdstider!$B$4:$AE$78,23,))</f>
        <v/>
      </c>
      <c r="AW371" s="119">
        <f t="shared" si="100"/>
        <v>0</v>
      </c>
      <c r="AX371" s="120">
        <f>IF(OR($F371="",$G371=""),0,((IF($G371-MAX($F371,([1]Arbejdstider!$C$84/24))+($G371&lt;$F371)&lt;0,0,$G371-MAX($F371,([1]Arbejdstider!$C$84/24))+($G371&lt;$F371)))*24)-((IF(($G371-MAX($F371,([1]Arbejdstider!$D$84/24))+($G371&lt;$F371))&lt;0,0,($G371-MAX($F371,([1]Arbejdstider!$D$84/24))+($G371&lt;$F371)))))*24)</f>
        <v>0</v>
      </c>
      <c r="AY371" s="122">
        <f>IF(OR($F371="",$G371=""),0,((IF($G371-MAX($F371,([1]Arbejdstider!$C$85/24))+($G371&lt;$F371)&lt;0,0,$G371-MAX($F371,([1]Arbejdstider!$C$85/24))+($G371&lt;$F371)))*24)-((IF(($G371-MAX($F371,([1]Arbejdstider!$D$85/24))+($G371&lt;$F371))&lt;0,0,($G371-MAX($F371,([1]Arbejdstider!$D$85/24))+($G371&lt;$F371)))))*24)-IF(OR($AR371="",$AS371=""),0,((IF($AS371-MAX($AR371,([1]Arbejdstider!$C$85/24))+($AS371&lt;$AR371)&lt;0,0,$AS371-MAX($AR371,([1]Arbejdstider!$C$85/24))+($AS371&lt;$AR371)))*24)-((IF(($AS371-MAX($AR371,([1]Arbejdstider!$D$85/24))+($AS371&lt;$AR371))&lt;0,0,($AS371-MAX($AR371,([1]Arbejdstider!$D$85/24))+($AS371&lt;$AR371)))))*24)</f>
        <v>0</v>
      </c>
      <c r="AZ371" s="122" t="str">
        <f>IFERROR(CEILING(IF(E371="","",IF(OR($F371=0,$G371=0),0,($G371&lt;=$F371)*(1-([1]Arbejdstider!$C$86/24)+([1]Arbejdstider!$D$86/24))*24+(MIN(([1]Arbejdstider!$D$86/24),$G371)-MIN(([1]Arbejdstider!$D$86/24),$F371)+MAX(([1]Arbejdstider!$C$86/24),$G371)-MAX(([1]Arbejdstider!$C$86/24),$F371))*24)-IF(OR($AR371=0,$AS371=0),0,($AS371&lt;=$AR371)*(1-([1]Arbejdstider!$C$86/24)+([1]Arbejdstider!$D$86/24))*24+(MIN(([1]Arbejdstider!$D$86/24),$AS371)-MIN(([1]Arbejdstider!$D$86/24),$AR371)+MAX(([1]Arbejdstider!$C$86/24),$AS371)-MAX(([1]Arbejdstider!$C$86/24),$AR371))*24)+IF(OR($H371=0,$I371=0),0,($I371&lt;=$H371)*(1-([1]Arbejdstider!$C$86/24)+([1]Arbejdstider!$D$86/24))*24+(MIN(([1]Arbejdstider!$D$86/24),$I371)-MIN(([1]Arbejdstider!$D$86/24),$H371)+MAX(([1]Arbejdstider!$C$86/24),$G371)-MAX(([1]Arbejdstider!$C$86/24),$H371))*24)),0.5),"")</f>
        <v/>
      </c>
      <c r="BA371" s="122">
        <f t="shared" si="86"/>
        <v>0</v>
      </c>
      <c r="BB371" s="122">
        <f t="shared" si="87"/>
        <v>0</v>
      </c>
      <c r="BC371" s="122">
        <f t="shared" si="88"/>
        <v>0</v>
      </c>
      <c r="BD371" s="123"/>
      <c r="BE371" s="124"/>
      <c r="BF371" s="122">
        <f t="shared" si="85"/>
        <v>0</v>
      </c>
      <c r="BG371" s="122" t="str">
        <f t="shared" si="95"/>
        <v/>
      </c>
      <c r="BH371" s="122">
        <f t="shared" si="89"/>
        <v>0</v>
      </c>
      <c r="BI371" s="121">
        <f t="shared" si="90"/>
        <v>0</v>
      </c>
      <c r="BJ371" s="122">
        <f t="shared" si="91"/>
        <v>0</v>
      </c>
      <c r="BK371" s="122">
        <f t="shared" si="99"/>
        <v>0</v>
      </c>
      <c r="BL371" s="121">
        <f t="shared" si="96"/>
        <v>0</v>
      </c>
      <c r="BM371" s="121">
        <f t="shared" si="92"/>
        <v>0</v>
      </c>
      <c r="BN371" s="121"/>
      <c r="BO371" s="136"/>
      <c r="BP371" s="137">
        <f>IF(OR(F371=0,G371=0),0,IF(AND(WEEKDAY(C371,2)=5,G371&lt;F371,G371&gt;(6/24)),(G371-MAX(F371,(6/24))+(F371&gt;G371))*24-7,IF(WEEKDAY(C371,2)=6,(G371-MAX(F371,(6/24))+(F371&gt;G371))*24,IF(WEEKDAY(C371,2)=7,IF(F371&gt;G371,([1]Arbejdstider!H$87-F371)*24,IF(F371&lt;G371,(G371-F371)*24)),0))))</f>
        <v>0</v>
      </c>
      <c r="BQ371" s="126" t="str">
        <f>IF(OR(H371=0,I371=0),0,IF(AND(WEEKDAY(C371,2)=5,I371&lt;H371,I371&gt;(6/24)),(I371-MAX(H371,(6/24))+(H371&gt;I371))*24-7,IF(WEEKDAY(C371,2)=6,(I371-MAX(H371,(6/24))+(H371&gt;I371))*24,IF(WEEKDAY(C371,2)=7,IF(H371&gt;I371,([1]Arbejdstider!H$87-H371)*24,IF(H371&lt;I371,(I371-H371)*24)),""))))</f>
        <v/>
      </c>
      <c r="BR371" s="137"/>
      <c r="BS371" s="137"/>
      <c r="BT371" s="138"/>
      <c r="BU371" s="128">
        <f t="shared" si="93"/>
        <v>49</v>
      </c>
      <c r="BV371" s="129" t="str">
        <f t="shared" si="94"/>
        <v>Tirsdag</v>
      </c>
      <c r="CF371" s="140"/>
      <c r="CG371" s="140"/>
      <c r="CP371" s="141"/>
    </row>
    <row r="372" spans="2:94" s="139" customFormat="1" x14ac:dyDescent="0.2">
      <c r="B372" s="133"/>
      <c r="C372" s="134">
        <f t="shared" si="97"/>
        <v>43803</v>
      </c>
      <c r="D372" s="134" t="str">
        <f t="shared" si="98"/>
        <v>Onsdag</v>
      </c>
      <c r="E372" s="135"/>
      <c r="F372" s="109" t="str">
        <f>IF(OR(E372=""),"",VLOOKUP(E372,[1]Arbejdstider!$B$4:$AE$78,2,))</f>
        <v/>
      </c>
      <c r="G372" s="109" t="str">
        <f>IF(OR(E372=""),"",VLOOKUP(E372,[1]Arbejdstider!$B$4:$AE$78,3,))</f>
        <v/>
      </c>
      <c r="H372" s="109" t="str">
        <f>IF(OR(E372=""),"",VLOOKUP(E372,[1]Arbejdstider!$B$4:$AE$78,4,))</f>
        <v/>
      </c>
      <c r="I372" s="109" t="str">
        <f>IF(OR(E372=""),"",VLOOKUP(E372,[1]Arbejdstider!$B$4:$AE$78,5,))</f>
        <v/>
      </c>
      <c r="J372" s="110" t="str">
        <f>IF(OR(E372=""),"",VLOOKUP(E372,[1]Arbejdstider!$B$4:$AE$78,6,))</f>
        <v/>
      </c>
      <c r="K372" s="110" t="str">
        <f>IF(OR(E372=""),"",VLOOKUP(E372,[1]Arbejdstider!$B$4:$AE$78,7,))</f>
        <v/>
      </c>
      <c r="L372" s="111" t="str">
        <f>IF(OR(E372=""),"",VLOOKUP(E372,[1]Arbejdstider!$B$3:$AE$78,10,))</f>
        <v/>
      </c>
      <c r="M372" s="111" t="str">
        <f>IF(OR(E372=""),"",VLOOKUP(E372,[1]Arbejdstider!$B$4:$AE$78,11,))</f>
        <v/>
      </c>
      <c r="N372" s="109" t="str">
        <f>IF(OR(E372=""),"",VLOOKUP(E372,[1]Arbejdstider!$B$4:$AE$78,14,))</f>
        <v/>
      </c>
      <c r="O372" s="109" t="str">
        <f>IF(OR(E372=""),"",VLOOKUP(E372,[1]Arbejdstider!$B$4:$AE$78,15,))</f>
        <v/>
      </c>
      <c r="P372" s="109" t="str">
        <f>IF(OR(E372=""),"",VLOOKUP(E372,[1]Arbejdstider!$B$4:$AE$78,12,))</f>
        <v/>
      </c>
      <c r="Q372" s="109" t="str">
        <f>IF(OR(E372=""),"",VLOOKUP(E372,[1]Arbejdstider!$B$4:$AE$78,13,))</f>
        <v/>
      </c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 t="str">
        <f>IF(OR(E372=""),"",VLOOKUP(E372,[1]Arbejdstider!$B$4:$AE$78,16,))</f>
        <v/>
      </c>
      <c r="AC372" s="112" t="str">
        <f>IF(OR(E372=""),"",VLOOKUP(E372,[1]Arbejdstider!$B$4:$AE$78,17,))</f>
        <v/>
      </c>
      <c r="AD372" s="112" t="str">
        <f>IF(OR(E372=""),"",VLOOKUP(E372,[1]Arbejdstider!$B$4:$AE$78,18,))</f>
        <v/>
      </c>
      <c r="AE372" s="112" t="str">
        <f>IF(OR(E372=""),"",VLOOKUP(E372,[1]Arbejdstider!$B$4:$AE$78,19,))</f>
        <v/>
      </c>
      <c r="AF372" s="113" t="str">
        <f>IF(OR(E372=""),"",VLOOKUP(E372,[1]Arbejdstider!$B$4:$AE$78,20,))</f>
        <v/>
      </c>
      <c r="AG372" s="109" t="str">
        <f>IF(OR(E372=""),"",VLOOKUP(E372,[1]Arbejdstider!$B$4:$AE$78,21,))</f>
        <v/>
      </c>
      <c r="AH372" s="109" t="str">
        <f>IF(OR(E372=""),"",VLOOKUP(E372,[1]Arbejdstider!$B$4:$AE$78,22,))</f>
        <v/>
      </c>
      <c r="AI372" s="109" t="str">
        <f>IF(OR(E372=""),"",VLOOKUP(E372,[1]Arbejdstider!$B$4:$AE$78,23,))</f>
        <v/>
      </c>
      <c r="AJ372" s="114" t="str">
        <f>IF(OR(E372=""),"",VLOOKUP(E372,[1]Arbejdstider!$B$4:$AE$78,20,))</f>
        <v/>
      </c>
      <c r="AK372" s="110" t="str">
        <f>IF(OR(E372=""),"",VLOOKUP(E372,[1]Arbejdstider!$B$4:$AE$78,21,))</f>
        <v/>
      </c>
      <c r="AL372" s="115"/>
      <c r="AM372" s="115"/>
      <c r="AN372" s="115"/>
      <c r="AO372" s="115"/>
      <c r="AP372" s="115"/>
      <c r="AQ372" s="115"/>
      <c r="AR372" s="116"/>
      <c r="AS372" s="117"/>
      <c r="AT372" s="118" t="str">
        <f>IF(OR(E372=""),"",VLOOKUP(E372,[1]Arbejdstider!$B$4:$AE$78,24,))</f>
        <v/>
      </c>
      <c r="AU372" s="113" t="str">
        <f>IF(OR(E372=""),"",VLOOKUP(E372,[1]Arbejdstider!$B$4:$AE$78,22,))</f>
        <v/>
      </c>
      <c r="AV372" s="113" t="str">
        <f>IF(OR(E372=""),"",VLOOKUP(E372,[1]Arbejdstider!$B$4:$AE$78,23,))</f>
        <v/>
      </c>
      <c r="AW372" s="119">
        <f t="shared" si="100"/>
        <v>0</v>
      </c>
      <c r="AX372" s="120">
        <f>IF(OR($F372="",$G372=""),0,((IF($G372-MAX($F372,([1]Arbejdstider!$C$84/24))+($G372&lt;$F372)&lt;0,0,$G372-MAX($F372,([1]Arbejdstider!$C$84/24))+($G372&lt;$F372)))*24)-((IF(($G372-MAX($F372,([1]Arbejdstider!$D$84/24))+($G372&lt;$F372))&lt;0,0,($G372-MAX($F372,([1]Arbejdstider!$D$84/24))+($G372&lt;$F372)))))*24)</f>
        <v>0</v>
      </c>
      <c r="AY372" s="122">
        <f>IF(OR($F372="",$G372=""),0,((IF($G372-MAX($F372,([1]Arbejdstider!$C$85/24))+($G372&lt;$F372)&lt;0,0,$G372-MAX($F372,([1]Arbejdstider!$C$85/24))+($G372&lt;$F372)))*24)-((IF(($G372-MAX($F372,([1]Arbejdstider!$D$85/24))+($G372&lt;$F372))&lt;0,0,($G372-MAX($F372,([1]Arbejdstider!$D$85/24))+($G372&lt;$F372)))))*24)-IF(OR($AR372="",$AS372=""),0,((IF($AS372-MAX($AR372,([1]Arbejdstider!$C$85/24))+($AS372&lt;$AR372)&lt;0,0,$AS372-MAX($AR372,([1]Arbejdstider!$C$85/24))+($AS372&lt;$AR372)))*24)-((IF(($AS372-MAX($AR372,([1]Arbejdstider!$D$85/24))+($AS372&lt;$AR372))&lt;0,0,($AS372-MAX($AR372,([1]Arbejdstider!$D$85/24))+($AS372&lt;$AR372)))))*24)</f>
        <v>0</v>
      </c>
      <c r="AZ372" s="122" t="str">
        <f>IFERROR(CEILING(IF(E372="","",IF(OR($F372=0,$G372=0),0,($G372&lt;=$F372)*(1-([1]Arbejdstider!$C$86/24)+([1]Arbejdstider!$D$86/24))*24+(MIN(([1]Arbejdstider!$D$86/24),$G372)-MIN(([1]Arbejdstider!$D$86/24),$F372)+MAX(([1]Arbejdstider!$C$86/24),$G372)-MAX(([1]Arbejdstider!$C$86/24),$F372))*24)-IF(OR($AR372=0,$AS372=0),0,($AS372&lt;=$AR372)*(1-([1]Arbejdstider!$C$86/24)+([1]Arbejdstider!$D$86/24))*24+(MIN(([1]Arbejdstider!$D$86/24),$AS372)-MIN(([1]Arbejdstider!$D$86/24),$AR372)+MAX(([1]Arbejdstider!$C$86/24),$AS372)-MAX(([1]Arbejdstider!$C$86/24),$AR372))*24)+IF(OR($H372=0,$I372=0),0,($I372&lt;=$H372)*(1-([1]Arbejdstider!$C$86/24)+([1]Arbejdstider!$D$86/24))*24+(MIN(([1]Arbejdstider!$D$86/24),$I372)-MIN(([1]Arbejdstider!$D$86/24),$H372)+MAX(([1]Arbejdstider!$C$86/24),$G372)-MAX(([1]Arbejdstider!$C$86/24),$H372))*24)),0.5),"")</f>
        <v/>
      </c>
      <c r="BA372" s="122">
        <f t="shared" si="86"/>
        <v>0</v>
      </c>
      <c r="BB372" s="122">
        <f t="shared" si="87"/>
        <v>0</v>
      </c>
      <c r="BC372" s="122">
        <f t="shared" si="88"/>
        <v>0</v>
      </c>
      <c r="BD372" s="123"/>
      <c r="BE372" s="124"/>
      <c r="BF372" s="122">
        <f t="shared" si="85"/>
        <v>0</v>
      </c>
      <c r="BG372" s="122" t="str">
        <f t="shared" si="95"/>
        <v/>
      </c>
      <c r="BH372" s="122">
        <f t="shared" si="89"/>
        <v>0</v>
      </c>
      <c r="BI372" s="121">
        <f t="shared" si="90"/>
        <v>0</v>
      </c>
      <c r="BJ372" s="122">
        <f t="shared" si="91"/>
        <v>0</v>
      </c>
      <c r="BK372" s="122">
        <f t="shared" si="99"/>
        <v>0</v>
      </c>
      <c r="BL372" s="121">
        <f t="shared" si="96"/>
        <v>0</v>
      </c>
      <c r="BM372" s="121">
        <f t="shared" si="92"/>
        <v>0</v>
      </c>
      <c r="BN372" s="121"/>
      <c r="BO372" s="136"/>
      <c r="BP372" s="137">
        <f>IF(OR(F372=0,G372=0),0,IF(AND(WEEKDAY(C372,2)=5,G372&lt;F372,G372&gt;(6/24)),(G372-MAX(F372,(6/24))+(F372&gt;G372))*24-7,IF(WEEKDAY(C372,2)=6,(G372-MAX(F372,(6/24))+(F372&gt;G372))*24,IF(WEEKDAY(C372,2)=7,IF(F372&gt;G372,([1]Arbejdstider!H$87-F372)*24,IF(F372&lt;G372,(G372-F372)*24)),0))))</f>
        <v>0</v>
      </c>
      <c r="BQ372" s="126" t="str">
        <f>IF(OR(H372=0,I372=0),0,IF(AND(WEEKDAY(C372,2)=5,I372&lt;H372,I372&gt;(6/24)),(I372-MAX(H372,(6/24))+(H372&gt;I372))*24-7,IF(WEEKDAY(C372,2)=6,(I372-MAX(H372,(6/24))+(H372&gt;I372))*24,IF(WEEKDAY(C372,2)=7,IF(H372&gt;I372,([1]Arbejdstider!H$87-H372)*24,IF(H372&lt;I372,(I372-H372)*24)),""))))</f>
        <v/>
      </c>
      <c r="BR372" s="137"/>
      <c r="BS372" s="137"/>
      <c r="BT372" s="138"/>
      <c r="BU372" s="128">
        <f t="shared" si="93"/>
        <v>0</v>
      </c>
      <c r="BV372" s="129" t="str">
        <f t="shared" si="94"/>
        <v>Onsdag</v>
      </c>
      <c r="CF372" s="140"/>
      <c r="CG372" s="140"/>
      <c r="CP372" s="141"/>
    </row>
    <row r="373" spans="2:94" s="139" customFormat="1" x14ac:dyDescent="0.2">
      <c r="B373" s="133"/>
      <c r="C373" s="134">
        <f t="shared" si="97"/>
        <v>43804</v>
      </c>
      <c r="D373" s="134" t="str">
        <f t="shared" si="98"/>
        <v>Torsdag</v>
      </c>
      <c r="E373" s="135"/>
      <c r="F373" s="109" t="str">
        <f>IF(OR(E373=""),"",VLOOKUP(E373,[1]Arbejdstider!$B$4:$AE$78,2,))</f>
        <v/>
      </c>
      <c r="G373" s="109" t="str">
        <f>IF(OR(E373=""),"",VLOOKUP(E373,[1]Arbejdstider!$B$4:$AE$78,3,))</f>
        <v/>
      </c>
      <c r="H373" s="109" t="str">
        <f>IF(OR(E373=""),"",VLOOKUP(E373,[1]Arbejdstider!$B$4:$AE$78,4,))</f>
        <v/>
      </c>
      <c r="I373" s="109" t="str">
        <f>IF(OR(E373=""),"",VLOOKUP(E373,[1]Arbejdstider!$B$4:$AE$78,5,))</f>
        <v/>
      </c>
      <c r="J373" s="110" t="str">
        <f>IF(OR(E373=""),"",VLOOKUP(E373,[1]Arbejdstider!$B$4:$AE$78,6,))</f>
        <v/>
      </c>
      <c r="K373" s="110" t="str">
        <f>IF(OR(E373=""),"",VLOOKUP(E373,[1]Arbejdstider!$B$4:$AE$78,7,))</f>
        <v/>
      </c>
      <c r="L373" s="111" t="str">
        <f>IF(OR(E373=""),"",VLOOKUP(E373,[1]Arbejdstider!$B$3:$AE$78,10,))</f>
        <v/>
      </c>
      <c r="M373" s="111" t="str">
        <f>IF(OR(E373=""),"",VLOOKUP(E373,[1]Arbejdstider!$B$4:$AE$78,11,))</f>
        <v/>
      </c>
      <c r="N373" s="109" t="str">
        <f>IF(OR(E373=""),"",VLOOKUP(E373,[1]Arbejdstider!$B$4:$AE$78,14,))</f>
        <v/>
      </c>
      <c r="O373" s="109" t="str">
        <f>IF(OR(E373=""),"",VLOOKUP(E373,[1]Arbejdstider!$B$4:$AE$78,15,))</f>
        <v/>
      </c>
      <c r="P373" s="109" t="str">
        <f>IF(OR(E373=""),"",VLOOKUP(E373,[1]Arbejdstider!$B$4:$AE$78,12,))</f>
        <v/>
      </c>
      <c r="Q373" s="109" t="str">
        <f>IF(OR(E373=""),"",VLOOKUP(E373,[1]Arbejdstider!$B$4:$AE$78,13,))</f>
        <v/>
      </c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 t="str">
        <f>IF(OR(E373=""),"",VLOOKUP(E373,[1]Arbejdstider!$B$4:$AE$78,16,))</f>
        <v/>
      </c>
      <c r="AC373" s="112" t="str">
        <f>IF(OR(E373=""),"",VLOOKUP(E373,[1]Arbejdstider!$B$4:$AE$78,17,))</f>
        <v/>
      </c>
      <c r="AD373" s="112" t="str">
        <f>IF(OR(E373=""),"",VLOOKUP(E373,[1]Arbejdstider!$B$4:$AE$78,18,))</f>
        <v/>
      </c>
      <c r="AE373" s="112" t="str">
        <f>IF(OR(E373=""),"",VLOOKUP(E373,[1]Arbejdstider!$B$4:$AE$78,19,))</f>
        <v/>
      </c>
      <c r="AF373" s="113" t="str">
        <f>IF(OR(E373=""),"",VLOOKUP(E373,[1]Arbejdstider!$B$4:$AE$78,20,))</f>
        <v/>
      </c>
      <c r="AG373" s="109" t="str">
        <f>IF(OR(E373=""),"",VLOOKUP(E373,[1]Arbejdstider!$B$4:$AE$78,21,))</f>
        <v/>
      </c>
      <c r="AH373" s="109" t="str">
        <f>IF(OR(E373=""),"",VLOOKUP(E373,[1]Arbejdstider!$B$4:$AE$78,22,))</f>
        <v/>
      </c>
      <c r="AI373" s="109" t="str">
        <f>IF(OR(E373=""),"",VLOOKUP(E373,[1]Arbejdstider!$B$4:$AE$78,23,))</f>
        <v/>
      </c>
      <c r="AJ373" s="114" t="str">
        <f>IF(OR(E373=""),"",VLOOKUP(E373,[1]Arbejdstider!$B$4:$AE$78,20,))</f>
        <v/>
      </c>
      <c r="AK373" s="110" t="str">
        <f>IF(OR(E373=""),"",VLOOKUP(E373,[1]Arbejdstider!$B$4:$AE$78,21,))</f>
        <v/>
      </c>
      <c r="AL373" s="115"/>
      <c r="AM373" s="115"/>
      <c r="AN373" s="115"/>
      <c r="AO373" s="115"/>
      <c r="AP373" s="115"/>
      <c r="AQ373" s="115"/>
      <c r="AR373" s="116"/>
      <c r="AS373" s="117"/>
      <c r="AT373" s="118" t="str">
        <f>IF(OR(E373=""),"",VLOOKUP(E373,[1]Arbejdstider!$B$4:$AE$78,24,))</f>
        <v/>
      </c>
      <c r="AU373" s="113" t="str">
        <f>IF(OR(E373=""),"",VLOOKUP(E373,[1]Arbejdstider!$B$4:$AE$78,22,))</f>
        <v/>
      </c>
      <c r="AV373" s="113" t="str">
        <f>IF(OR(E373=""),"",VLOOKUP(E373,[1]Arbejdstider!$B$4:$AE$78,23,))</f>
        <v/>
      </c>
      <c r="AW373" s="119">
        <f t="shared" si="100"/>
        <v>0</v>
      </c>
      <c r="AX373" s="120">
        <f>IF(OR($F373="",$G373=""),0,((IF($G373-MAX($F373,([1]Arbejdstider!$C$84/24))+($G373&lt;$F373)&lt;0,0,$G373-MAX($F373,([1]Arbejdstider!$C$84/24))+($G373&lt;$F373)))*24)-((IF(($G373-MAX($F373,([1]Arbejdstider!$D$84/24))+($G373&lt;$F373))&lt;0,0,($G373-MAX($F373,([1]Arbejdstider!$D$84/24))+($G373&lt;$F373)))))*24)</f>
        <v>0</v>
      </c>
      <c r="AY373" s="122">
        <f>IF(OR($F373="",$G373=""),0,((IF($G373-MAX($F373,([1]Arbejdstider!$C$85/24))+($G373&lt;$F373)&lt;0,0,$G373-MAX($F373,([1]Arbejdstider!$C$85/24))+($G373&lt;$F373)))*24)-((IF(($G373-MAX($F373,([1]Arbejdstider!$D$85/24))+($G373&lt;$F373))&lt;0,0,($G373-MAX($F373,([1]Arbejdstider!$D$85/24))+($G373&lt;$F373)))))*24)-IF(OR($AR373="",$AS373=""),0,((IF($AS373-MAX($AR373,([1]Arbejdstider!$C$85/24))+($AS373&lt;$AR373)&lt;0,0,$AS373-MAX($AR373,([1]Arbejdstider!$C$85/24))+($AS373&lt;$AR373)))*24)-((IF(($AS373-MAX($AR373,([1]Arbejdstider!$D$85/24))+($AS373&lt;$AR373))&lt;0,0,($AS373-MAX($AR373,([1]Arbejdstider!$D$85/24))+($AS373&lt;$AR373)))))*24)</f>
        <v>0</v>
      </c>
      <c r="AZ373" s="122" t="str">
        <f>IFERROR(CEILING(IF(E373="","",IF(OR($F373=0,$G373=0),0,($G373&lt;=$F373)*(1-([1]Arbejdstider!$C$86/24)+([1]Arbejdstider!$D$86/24))*24+(MIN(([1]Arbejdstider!$D$86/24),$G373)-MIN(([1]Arbejdstider!$D$86/24),$F373)+MAX(([1]Arbejdstider!$C$86/24),$G373)-MAX(([1]Arbejdstider!$C$86/24),$F373))*24)-IF(OR($AR373=0,$AS373=0),0,($AS373&lt;=$AR373)*(1-([1]Arbejdstider!$C$86/24)+([1]Arbejdstider!$D$86/24))*24+(MIN(([1]Arbejdstider!$D$86/24),$AS373)-MIN(([1]Arbejdstider!$D$86/24),$AR373)+MAX(([1]Arbejdstider!$C$86/24),$AS373)-MAX(([1]Arbejdstider!$C$86/24),$AR373))*24)+IF(OR($H373=0,$I373=0),0,($I373&lt;=$H373)*(1-([1]Arbejdstider!$C$86/24)+([1]Arbejdstider!$D$86/24))*24+(MIN(([1]Arbejdstider!$D$86/24),$I373)-MIN(([1]Arbejdstider!$D$86/24),$H373)+MAX(([1]Arbejdstider!$C$86/24),$G373)-MAX(([1]Arbejdstider!$C$86/24),$H373))*24)),0.5),"")</f>
        <v/>
      </c>
      <c r="BA373" s="122">
        <f t="shared" si="86"/>
        <v>0</v>
      </c>
      <c r="BB373" s="122">
        <f t="shared" si="87"/>
        <v>0</v>
      </c>
      <c r="BC373" s="122">
        <f t="shared" si="88"/>
        <v>0</v>
      </c>
      <c r="BD373" s="123"/>
      <c r="BE373" s="124"/>
      <c r="BF373" s="122">
        <f t="shared" si="85"/>
        <v>0</v>
      </c>
      <c r="BG373" s="122" t="str">
        <f t="shared" si="95"/>
        <v/>
      </c>
      <c r="BH373" s="122">
        <f t="shared" si="89"/>
        <v>0</v>
      </c>
      <c r="BI373" s="121">
        <f t="shared" si="90"/>
        <v>0</v>
      </c>
      <c r="BJ373" s="122">
        <f t="shared" si="91"/>
        <v>0</v>
      </c>
      <c r="BK373" s="122">
        <f t="shared" si="99"/>
        <v>0</v>
      </c>
      <c r="BL373" s="121">
        <f t="shared" si="96"/>
        <v>0</v>
      </c>
      <c r="BM373" s="121">
        <f t="shared" si="92"/>
        <v>0</v>
      </c>
      <c r="BN373" s="121"/>
      <c r="BO373" s="136"/>
      <c r="BP373" s="137">
        <f>IF(OR(F373=0,G373=0),0,IF(AND(WEEKDAY(C373,2)=5,G373&lt;F373,G373&gt;(6/24)),(G373-MAX(F373,(6/24))+(F373&gt;G373))*24-7,IF(WEEKDAY(C373,2)=6,(G373-MAX(F373,(6/24))+(F373&gt;G373))*24,IF(WEEKDAY(C373,2)=7,IF(F373&gt;G373,([1]Arbejdstider!H$87-F373)*24,IF(F373&lt;G373,(G373-F373)*24)),0))))</f>
        <v>0</v>
      </c>
      <c r="BQ373" s="126" t="str">
        <f>IF(OR(H373=0,I373=0),0,IF(AND(WEEKDAY(C373,2)=5,I373&lt;H373,I373&gt;(6/24)),(I373-MAX(H373,(6/24))+(H373&gt;I373))*24-7,IF(WEEKDAY(C373,2)=6,(I373-MAX(H373,(6/24))+(H373&gt;I373))*24,IF(WEEKDAY(C373,2)=7,IF(H373&gt;I373,([1]Arbejdstider!H$87-H373)*24,IF(H373&lt;I373,(I373-H373)*24)),""))))</f>
        <v/>
      </c>
      <c r="BR373" s="137"/>
      <c r="BS373" s="137"/>
      <c r="BT373" s="138"/>
      <c r="BU373" s="128">
        <f t="shared" si="93"/>
        <v>0</v>
      </c>
      <c r="BV373" s="129" t="str">
        <f t="shared" si="94"/>
        <v>Torsdag</v>
      </c>
      <c r="CF373" s="140"/>
      <c r="CG373" s="140"/>
      <c r="CP373" s="141"/>
    </row>
    <row r="374" spans="2:94" s="139" customFormat="1" x14ac:dyDescent="0.2">
      <c r="B374" s="133"/>
      <c r="C374" s="134">
        <f t="shared" si="97"/>
        <v>43805</v>
      </c>
      <c r="D374" s="134" t="str">
        <f t="shared" si="98"/>
        <v>Fredag</v>
      </c>
      <c r="E374" s="135"/>
      <c r="F374" s="109" t="str">
        <f>IF(OR(E374=""),"",VLOOKUP(E374,[1]Arbejdstider!$B$4:$AE$78,2,))</f>
        <v/>
      </c>
      <c r="G374" s="109" t="str">
        <f>IF(OR(E374=""),"",VLOOKUP(E374,[1]Arbejdstider!$B$4:$AE$78,3,))</f>
        <v/>
      </c>
      <c r="H374" s="109" t="str">
        <f>IF(OR(E374=""),"",VLOOKUP(E374,[1]Arbejdstider!$B$4:$AE$78,4,))</f>
        <v/>
      </c>
      <c r="I374" s="109" t="str">
        <f>IF(OR(E374=""),"",VLOOKUP(E374,[1]Arbejdstider!$B$4:$AE$78,5,))</f>
        <v/>
      </c>
      <c r="J374" s="110" t="str">
        <f>IF(OR(E374=""),"",VLOOKUP(E374,[1]Arbejdstider!$B$4:$AE$78,6,))</f>
        <v/>
      </c>
      <c r="K374" s="110" t="str">
        <f>IF(OR(E374=""),"",VLOOKUP(E374,[1]Arbejdstider!$B$4:$AE$78,7,))</f>
        <v/>
      </c>
      <c r="L374" s="111" t="str">
        <f>IF(OR(E374=""),"",VLOOKUP(E374,[1]Arbejdstider!$B$3:$AE$78,10,))</f>
        <v/>
      </c>
      <c r="M374" s="111" t="str">
        <f>IF(OR(E374=""),"",VLOOKUP(E374,[1]Arbejdstider!$B$4:$AE$78,11,))</f>
        <v/>
      </c>
      <c r="N374" s="109" t="str">
        <f>IF(OR(E374=""),"",VLOOKUP(E374,[1]Arbejdstider!$B$4:$AE$78,14,))</f>
        <v/>
      </c>
      <c r="O374" s="109" t="str">
        <f>IF(OR(E374=""),"",VLOOKUP(E374,[1]Arbejdstider!$B$4:$AE$78,15,))</f>
        <v/>
      </c>
      <c r="P374" s="109" t="str">
        <f>IF(OR(E374=""),"",VLOOKUP(E374,[1]Arbejdstider!$B$4:$AE$78,12,))</f>
        <v/>
      </c>
      <c r="Q374" s="109" t="str">
        <f>IF(OR(E374=""),"",VLOOKUP(E374,[1]Arbejdstider!$B$4:$AE$78,13,))</f>
        <v/>
      </c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 t="str">
        <f>IF(OR(E374=""),"",VLOOKUP(E374,[1]Arbejdstider!$B$4:$AE$78,16,))</f>
        <v/>
      </c>
      <c r="AC374" s="112" t="str">
        <f>IF(OR(E374=""),"",VLOOKUP(E374,[1]Arbejdstider!$B$4:$AE$78,17,))</f>
        <v/>
      </c>
      <c r="AD374" s="112" t="str">
        <f>IF(OR(E374=""),"",VLOOKUP(E374,[1]Arbejdstider!$B$4:$AE$78,18,))</f>
        <v/>
      </c>
      <c r="AE374" s="112" t="str">
        <f>IF(OR(E374=""),"",VLOOKUP(E374,[1]Arbejdstider!$B$4:$AE$78,19,))</f>
        <v/>
      </c>
      <c r="AF374" s="113" t="str">
        <f>IF(OR(E374=""),"",VLOOKUP(E374,[1]Arbejdstider!$B$4:$AE$78,20,))</f>
        <v/>
      </c>
      <c r="AG374" s="109" t="str">
        <f>IF(OR(E374=""),"",VLOOKUP(E374,[1]Arbejdstider!$B$4:$AE$78,21,))</f>
        <v/>
      </c>
      <c r="AH374" s="109" t="str">
        <f>IF(OR(E374=""),"",VLOOKUP(E374,[1]Arbejdstider!$B$4:$AE$78,22,))</f>
        <v/>
      </c>
      <c r="AI374" s="109" t="str">
        <f>IF(OR(E374=""),"",VLOOKUP(E374,[1]Arbejdstider!$B$4:$AE$78,23,))</f>
        <v/>
      </c>
      <c r="AJ374" s="114" t="str">
        <f>IF(OR(E374=""),"",VLOOKUP(E374,[1]Arbejdstider!$B$4:$AE$78,20,))</f>
        <v/>
      </c>
      <c r="AK374" s="110" t="str">
        <f>IF(OR(E374=""),"",VLOOKUP(E374,[1]Arbejdstider!$B$4:$AE$78,21,))</f>
        <v/>
      </c>
      <c r="AL374" s="115"/>
      <c r="AM374" s="115"/>
      <c r="AN374" s="115"/>
      <c r="AO374" s="115"/>
      <c r="AP374" s="115"/>
      <c r="AQ374" s="115"/>
      <c r="AR374" s="116"/>
      <c r="AS374" s="117"/>
      <c r="AT374" s="118" t="str">
        <f>IF(OR(E374=""),"",VLOOKUP(E374,[1]Arbejdstider!$B$4:$AE$78,24,))</f>
        <v/>
      </c>
      <c r="AU374" s="113" t="str">
        <f>IF(OR(E374=""),"",VLOOKUP(E374,[1]Arbejdstider!$B$4:$AE$78,22,))</f>
        <v/>
      </c>
      <c r="AV374" s="113" t="str">
        <f>IF(OR(E374=""),"",VLOOKUP(E374,[1]Arbejdstider!$B$4:$AE$78,23,))</f>
        <v/>
      </c>
      <c r="AW374" s="119">
        <f t="shared" si="100"/>
        <v>0</v>
      </c>
      <c r="AX374" s="120">
        <f>IF(OR($F374="",$G374=""),0,((IF($G374-MAX($F374,([1]Arbejdstider!$C$84/24))+($G374&lt;$F374)&lt;0,0,$G374-MAX($F374,([1]Arbejdstider!$C$84/24))+($G374&lt;$F374)))*24)-((IF(($G374-MAX($F374,([1]Arbejdstider!$D$84/24))+($G374&lt;$F374))&lt;0,0,($G374-MAX($F374,([1]Arbejdstider!$D$84/24))+($G374&lt;$F374)))))*24)</f>
        <v>0</v>
      </c>
      <c r="AY374" s="122">
        <f>IF(OR($F374="",$G374=""),0,((IF($G374-MAX($F374,([1]Arbejdstider!$C$85/24))+($G374&lt;$F374)&lt;0,0,$G374-MAX($F374,([1]Arbejdstider!$C$85/24))+($G374&lt;$F374)))*24)-((IF(($G374-MAX($F374,([1]Arbejdstider!$D$85/24))+($G374&lt;$F374))&lt;0,0,($G374-MAX($F374,([1]Arbejdstider!$D$85/24))+($G374&lt;$F374)))))*24)-IF(OR($AR374="",$AS374=""),0,((IF($AS374-MAX($AR374,([1]Arbejdstider!$C$85/24))+($AS374&lt;$AR374)&lt;0,0,$AS374-MAX($AR374,([1]Arbejdstider!$C$85/24))+($AS374&lt;$AR374)))*24)-((IF(($AS374-MAX($AR374,([1]Arbejdstider!$D$85/24))+($AS374&lt;$AR374))&lt;0,0,($AS374-MAX($AR374,([1]Arbejdstider!$D$85/24))+($AS374&lt;$AR374)))))*24)</f>
        <v>0</v>
      </c>
      <c r="AZ374" s="122" t="str">
        <f>IFERROR(CEILING(IF(E374="","",IF(OR($F374=0,$G374=0),0,($G374&lt;=$F374)*(1-([1]Arbejdstider!$C$86/24)+([1]Arbejdstider!$D$86/24))*24+(MIN(([1]Arbejdstider!$D$86/24),$G374)-MIN(([1]Arbejdstider!$D$86/24),$F374)+MAX(([1]Arbejdstider!$C$86/24),$G374)-MAX(([1]Arbejdstider!$C$86/24),$F374))*24)-IF(OR($AR374=0,$AS374=0),0,($AS374&lt;=$AR374)*(1-([1]Arbejdstider!$C$86/24)+([1]Arbejdstider!$D$86/24))*24+(MIN(([1]Arbejdstider!$D$86/24),$AS374)-MIN(([1]Arbejdstider!$D$86/24),$AR374)+MAX(([1]Arbejdstider!$C$86/24),$AS374)-MAX(([1]Arbejdstider!$C$86/24),$AR374))*24)+IF(OR($H374=0,$I374=0),0,($I374&lt;=$H374)*(1-([1]Arbejdstider!$C$86/24)+([1]Arbejdstider!$D$86/24))*24+(MIN(([1]Arbejdstider!$D$86/24),$I374)-MIN(([1]Arbejdstider!$D$86/24),$H374)+MAX(([1]Arbejdstider!$C$86/24),$G374)-MAX(([1]Arbejdstider!$C$86/24),$H374))*24)),0.5),"")</f>
        <v/>
      </c>
      <c r="BA374" s="122">
        <f t="shared" si="86"/>
        <v>0</v>
      </c>
      <c r="BB374" s="122">
        <f t="shared" si="87"/>
        <v>0</v>
      </c>
      <c r="BC374" s="122">
        <f t="shared" si="88"/>
        <v>0</v>
      </c>
      <c r="BD374" s="123"/>
      <c r="BE374" s="124"/>
      <c r="BF374" s="122">
        <f t="shared" si="85"/>
        <v>0</v>
      </c>
      <c r="BG374" s="122" t="str">
        <f t="shared" si="95"/>
        <v/>
      </c>
      <c r="BH374" s="122">
        <f t="shared" si="89"/>
        <v>0</v>
      </c>
      <c r="BI374" s="121">
        <f t="shared" si="90"/>
        <v>0</v>
      </c>
      <c r="BJ374" s="122">
        <f t="shared" si="91"/>
        <v>0</v>
      </c>
      <c r="BK374" s="122">
        <f t="shared" si="99"/>
        <v>0</v>
      </c>
      <c r="BL374" s="121">
        <f t="shared" si="96"/>
        <v>0</v>
      </c>
      <c r="BM374" s="121">
        <f t="shared" si="92"/>
        <v>0</v>
      </c>
      <c r="BN374" s="121"/>
      <c r="BO374" s="136"/>
      <c r="BP374" s="137">
        <f>IF(OR(F374=0,G374=0),0,IF(AND(WEEKDAY(C374,2)=5,G374&lt;F374,G374&gt;(6/24)),(G374-MAX(F374,(6/24))+(F374&gt;G374))*24-7,IF(WEEKDAY(C374,2)=6,(G374-MAX(F374,(6/24))+(F374&gt;G374))*24,IF(WEEKDAY(C374,2)=7,IF(F374&gt;G374,([1]Arbejdstider!H$87-F374)*24,IF(F374&lt;G374,(G374-F374)*24)),0))))</f>
        <v>0</v>
      </c>
      <c r="BQ374" s="126" t="str">
        <f>IF(OR(H374=0,I374=0),0,IF(AND(WEEKDAY(C374,2)=5,I374&lt;H374,I374&gt;(6/24)),(I374-MAX(H374,(6/24))+(H374&gt;I374))*24-7,IF(WEEKDAY(C374,2)=6,(I374-MAX(H374,(6/24))+(H374&gt;I374))*24,IF(WEEKDAY(C374,2)=7,IF(H374&gt;I374,([1]Arbejdstider!H$87-H374)*24,IF(H374&lt;I374,(I374-H374)*24)),""))))</f>
        <v/>
      </c>
      <c r="BR374" s="137"/>
      <c r="BS374" s="137"/>
      <c r="BT374" s="138"/>
      <c r="BU374" s="128">
        <f t="shared" si="93"/>
        <v>0</v>
      </c>
      <c r="BV374" s="129" t="str">
        <f t="shared" si="94"/>
        <v>Fredag</v>
      </c>
      <c r="CF374" s="140"/>
      <c r="CG374" s="140"/>
      <c r="CP374" s="141"/>
    </row>
    <row r="375" spans="2:94" s="139" customFormat="1" x14ac:dyDescent="0.2">
      <c r="B375" s="133"/>
      <c r="C375" s="134">
        <f t="shared" si="97"/>
        <v>43806</v>
      </c>
      <c r="D375" s="134" t="str">
        <f t="shared" si="98"/>
        <v>Lørdag</v>
      </c>
      <c r="E375" s="135"/>
      <c r="F375" s="109" t="str">
        <f>IF(OR(E375=""),"",VLOOKUP(E375,[1]Arbejdstider!$B$4:$AE$78,2,))</f>
        <v/>
      </c>
      <c r="G375" s="109" t="str">
        <f>IF(OR(E375=""),"",VLOOKUP(E375,[1]Arbejdstider!$B$4:$AE$78,3,))</f>
        <v/>
      </c>
      <c r="H375" s="109" t="str">
        <f>IF(OR(E375=""),"",VLOOKUP(E375,[1]Arbejdstider!$B$4:$AE$78,4,))</f>
        <v/>
      </c>
      <c r="I375" s="109" t="str">
        <f>IF(OR(E375=""),"",VLOOKUP(E375,[1]Arbejdstider!$B$4:$AE$78,5,))</f>
        <v/>
      </c>
      <c r="J375" s="110" t="str">
        <f>IF(OR(E375=""),"",VLOOKUP(E375,[1]Arbejdstider!$B$4:$AE$78,6,))</f>
        <v/>
      </c>
      <c r="K375" s="110" t="str">
        <f>IF(OR(E375=""),"",VLOOKUP(E375,[1]Arbejdstider!$B$4:$AE$78,7,))</f>
        <v/>
      </c>
      <c r="L375" s="111" t="str">
        <f>IF(OR(E375=""),"",VLOOKUP(E375,[1]Arbejdstider!$B$3:$AE$78,10,))</f>
        <v/>
      </c>
      <c r="M375" s="111" t="str">
        <f>IF(OR(E375=""),"",VLOOKUP(E375,[1]Arbejdstider!$B$4:$AE$78,11,))</f>
        <v/>
      </c>
      <c r="N375" s="109" t="str">
        <f>IF(OR(E375=""),"",VLOOKUP(E375,[1]Arbejdstider!$B$4:$AE$78,14,))</f>
        <v/>
      </c>
      <c r="O375" s="109" t="str">
        <f>IF(OR(E375=""),"",VLOOKUP(E375,[1]Arbejdstider!$B$4:$AE$78,15,))</f>
        <v/>
      </c>
      <c r="P375" s="109" t="str">
        <f>IF(OR(E375=""),"",VLOOKUP(E375,[1]Arbejdstider!$B$4:$AE$78,12,))</f>
        <v/>
      </c>
      <c r="Q375" s="109" t="str">
        <f>IF(OR(E375=""),"",VLOOKUP(E375,[1]Arbejdstider!$B$4:$AE$78,13,))</f>
        <v/>
      </c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 t="str">
        <f>IF(OR(E375=""),"",VLOOKUP(E375,[1]Arbejdstider!$B$4:$AE$78,16,))</f>
        <v/>
      </c>
      <c r="AC375" s="112" t="str">
        <f>IF(OR(E375=""),"",VLOOKUP(E375,[1]Arbejdstider!$B$4:$AE$78,17,))</f>
        <v/>
      </c>
      <c r="AD375" s="112" t="str">
        <f>IF(OR(E375=""),"",VLOOKUP(E375,[1]Arbejdstider!$B$4:$AE$78,18,))</f>
        <v/>
      </c>
      <c r="AE375" s="112" t="str">
        <f>IF(OR(E375=""),"",VLOOKUP(E375,[1]Arbejdstider!$B$4:$AE$78,19,))</f>
        <v/>
      </c>
      <c r="AF375" s="113" t="str">
        <f>IF(OR(E375=""),"",VLOOKUP(E375,[1]Arbejdstider!$B$4:$AE$78,20,))</f>
        <v/>
      </c>
      <c r="AG375" s="109" t="str">
        <f>IF(OR(E375=""),"",VLOOKUP(E375,[1]Arbejdstider!$B$4:$AE$78,21,))</f>
        <v/>
      </c>
      <c r="AH375" s="109" t="str">
        <f>IF(OR(E375=""),"",VLOOKUP(E375,[1]Arbejdstider!$B$4:$AE$78,22,))</f>
        <v/>
      </c>
      <c r="AI375" s="109" t="str">
        <f>IF(OR(E375=""),"",VLOOKUP(E375,[1]Arbejdstider!$B$4:$AE$78,23,))</f>
        <v/>
      </c>
      <c r="AJ375" s="114" t="str">
        <f>IF(OR(E375=""),"",VLOOKUP(E375,[1]Arbejdstider!$B$4:$AE$78,20,))</f>
        <v/>
      </c>
      <c r="AK375" s="110" t="str">
        <f>IF(OR(E375=""),"",VLOOKUP(E375,[1]Arbejdstider!$B$4:$AE$78,21,))</f>
        <v/>
      </c>
      <c r="AL375" s="115"/>
      <c r="AM375" s="115"/>
      <c r="AN375" s="115"/>
      <c r="AO375" s="115"/>
      <c r="AP375" s="115"/>
      <c r="AQ375" s="115"/>
      <c r="AR375" s="116"/>
      <c r="AS375" s="117"/>
      <c r="AT375" s="118" t="str">
        <f>IF(OR(E375=""),"",VLOOKUP(E375,[1]Arbejdstider!$B$4:$AE$78,24,))</f>
        <v/>
      </c>
      <c r="AU375" s="113" t="str">
        <f>IF(OR(E375=""),"",VLOOKUP(E375,[1]Arbejdstider!$B$4:$AE$78,22,))</f>
        <v/>
      </c>
      <c r="AV375" s="113" t="str">
        <f>IF(OR(E375=""),"",VLOOKUP(E375,[1]Arbejdstider!$B$4:$AE$78,23,))</f>
        <v/>
      </c>
      <c r="AW375" s="119">
        <f t="shared" si="100"/>
        <v>0</v>
      </c>
      <c r="AX375" s="120">
        <f>IF(OR($F375="",$G375=""),0,((IF($G375-MAX($F375,([1]Arbejdstider!$C$84/24))+($G375&lt;$F375)&lt;0,0,$G375-MAX($F375,([1]Arbejdstider!$C$84/24))+($G375&lt;$F375)))*24)-((IF(($G375-MAX($F375,([1]Arbejdstider!$D$84/24))+($G375&lt;$F375))&lt;0,0,($G375-MAX($F375,([1]Arbejdstider!$D$84/24))+($G375&lt;$F375)))))*24)</f>
        <v>0</v>
      </c>
      <c r="AY375" s="122">
        <f>IF(OR($F375="",$G375=""),0,((IF($G375-MAX($F375,([1]Arbejdstider!$C$85/24))+($G375&lt;$F375)&lt;0,0,$G375-MAX($F375,([1]Arbejdstider!$C$85/24))+($G375&lt;$F375)))*24)-((IF(($G375-MAX($F375,([1]Arbejdstider!$D$85/24))+($G375&lt;$F375))&lt;0,0,($G375-MAX($F375,([1]Arbejdstider!$D$85/24))+($G375&lt;$F375)))))*24)-IF(OR($AR375="",$AS375=""),0,((IF($AS375-MAX($AR375,([1]Arbejdstider!$C$85/24))+($AS375&lt;$AR375)&lt;0,0,$AS375-MAX($AR375,([1]Arbejdstider!$C$85/24))+($AS375&lt;$AR375)))*24)-((IF(($AS375-MAX($AR375,([1]Arbejdstider!$D$85/24))+($AS375&lt;$AR375))&lt;0,0,($AS375-MAX($AR375,([1]Arbejdstider!$D$85/24))+($AS375&lt;$AR375)))))*24)</f>
        <v>0</v>
      </c>
      <c r="AZ375" s="122" t="str">
        <f>IFERROR(CEILING(IF(E375="","",IF(OR($F375=0,$G375=0),0,($G375&lt;=$F375)*(1-([1]Arbejdstider!$C$86/24)+([1]Arbejdstider!$D$86/24))*24+(MIN(([1]Arbejdstider!$D$86/24),$G375)-MIN(([1]Arbejdstider!$D$86/24),$F375)+MAX(([1]Arbejdstider!$C$86/24),$G375)-MAX(([1]Arbejdstider!$C$86/24),$F375))*24)-IF(OR($AR375=0,$AS375=0),0,($AS375&lt;=$AR375)*(1-([1]Arbejdstider!$C$86/24)+([1]Arbejdstider!$D$86/24))*24+(MIN(([1]Arbejdstider!$D$86/24),$AS375)-MIN(([1]Arbejdstider!$D$86/24),$AR375)+MAX(([1]Arbejdstider!$C$86/24),$AS375)-MAX(([1]Arbejdstider!$C$86/24),$AR375))*24)+IF(OR($H375=0,$I375=0),0,($I375&lt;=$H375)*(1-([1]Arbejdstider!$C$86/24)+([1]Arbejdstider!$D$86/24))*24+(MIN(([1]Arbejdstider!$D$86/24),$I375)-MIN(([1]Arbejdstider!$D$86/24),$H375)+MAX(([1]Arbejdstider!$C$86/24),$G375)-MAX(([1]Arbejdstider!$C$86/24),$H375))*24)),0.5),"")</f>
        <v/>
      </c>
      <c r="BA375" s="122">
        <f t="shared" si="86"/>
        <v>0</v>
      </c>
      <c r="BB375" s="122">
        <f t="shared" si="87"/>
        <v>0</v>
      </c>
      <c r="BC375" s="122">
        <f t="shared" si="88"/>
        <v>0</v>
      </c>
      <c r="BD375" s="123"/>
      <c r="BE375" s="124"/>
      <c r="BF375" s="122">
        <f t="shared" si="85"/>
        <v>0</v>
      </c>
      <c r="BG375" s="122" t="str">
        <f t="shared" si="95"/>
        <v/>
      </c>
      <c r="BH375" s="122">
        <f t="shared" si="89"/>
        <v>0</v>
      </c>
      <c r="BI375" s="121">
        <f t="shared" si="90"/>
        <v>0</v>
      </c>
      <c r="BJ375" s="122">
        <f t="shared" si="91"/>
        <v>0</v>
      </c>
      <c r="BK375" s="122">
        <f t="shared" si="99"/>
        <v>0</v>
      </c>
      <c r="BL375" s="121">
        <f t="shared" si="96"/>
        <v>0</v>
      </c>
      <c r="BM375" s="121">
        <f t="shared" si="92"/>
        <v>0</v>
      </c>
      <c r="BN375" s="121"/>
      <c r="BO375" s="136"/>
      <c r="BP375" s="137" t="e">
        <f>IF(OR(F375=0,G375=0),0,IF(AND(WEEKDAY(C375,2)=5,G375&lt;F375,G375&gt;(6/24)),(G375-MAX(F375,(6/24))+(F375&gt;G375))*24-7,IF(WEEKDAY(C375,2)=6,(G375-MAX(F375,(6/24))+(F375&gt;G375))*24,IF(WEEKDAY(C375,2)=7,IF(F375&gt;G375,([1]Arbejdstider!H$87-F375)*24,IF(F375&lt;G375,(G375-F375)*24)),0))))</f>
        <v>#VALUE!</v>
      </c>
      <c r="BQ375" s="126" t="e">
        <f>IF(OR(H375=0,I375=0),0,IF(AND(WEEKDAY(C375,2)=5,I375&lt;H375,I375&gt;(6/24)),(I375-MAX(H375,(6/24))+(H375&gt;I375))*24-7,IF(WEEKDAY(C375,2)=6,(I375-MAX(H375,(6/24))+(H375&gt;I375))*24,IF(WEEKDAY(C375,2)=7,IF(H375&gt;I375,([1]Arbejdstider!H$87-H375)*24,IF(H375&lt;I375,(I375-H375)*24)),""))))</f>
        <v>#VALUE!</v>
      </c>
      <c r="BR375" s="137"/>
      <c r="BS375" s="137"/>
      <c r="BT375" s="138"/>
      <c r="BU375" s="128">
        <f t="shared" si="93"/>
        <v>0</v>
      </c>
      <c r="BV375" s="129" t="str">
        <f t="shared" si="94"/>
        <v>Lørdag</v>
      </c>
      <c r="CF375" s="140"/>
      <c r="CG375" s="140"/>
      <c r="CP375" s="141"/>
    </row>
    <row r="376" spans="2:94" s="139" customFormat="1" x14ac:dyDescent="0.2">
      <c r="B376" s="133"/>
      <c r="C376" s="134">
        <f t="shared" si="97"/>
        <v>43807</v>
      </c>
      <c r="D376" s="134" t="str">
        <f t="shared" si="98"/>
        <v>Søndag</v>
      </c>
      <c r="E376" s="135"/>
      <c r="F376" s="109" t="str">
        <f>IF(OR(E376=""),"",VLOOKUP(E376,[1]Arbejdstider!$B$4:$AE$78,2,))</f>
        <v/>
      </c>
      <c r="G376" s="109" t="str">
        <f>IF(OR(E376=""),"",VLOOKUP(E376,[1]Arbejdstider!$B$4:$AE$78,3,))</f>
        <v/>
      </c>
      <c r="H376" s="109" t="str">
        <f>IF(OR(E376=""),"",VLOOKUP(E376,[1]Arbejdstider!$B$4:$AE$78,4,))</f>
        <v/>
      </c>
      <c r="I376" s="109" t="str">
        <f>IF(OR(E376=""),"",VLOOKUP(E376,[1]Arbejdstider!$B$4:$AE$78,5,))</f>
        <v/>
      </c>
      <c r="J376" s="110" t="str">
        <f>IF(OR(E376=""),"",VLOOKUP(E376,[1]Arbejdstider!$B$4:$AE$78,6,))</f>
        <v/>
      </c>
      <c r="K376" s="110" t="str">
        <f>IF(OR(E376=""),"",VLOOKUP(E376,[1]Arbejdstider!$B$4:$AE$78,7,))</f>
        <v/>
      </c>
      <c r="L376" s="111" t="str">
        <f>IF(OR(E376=""),"",VLOOKUP(E376,[1]Arbejdstider!$B$3:$AE$78,10,))</f>
        <v/>
      </c>
      <c r="M376" s="111" t="str">
        <f>IF(OR(E376=""),"",VLOOKUP(E376,[1]Arbejdstider!$B$4:$AE$78,11,))</f>
        <v/>
      </c>
      <c r="N376" s="109" t="str">
        <f>IF(OR(E376=""),"",VLOOKUP(E376,[1]Arbejdstider!$B$4:$AE$78,14,))</f>
        <v/>
      </c>
      <c r="O376" s="109" t="str">
        <f>IF(OR(E376=""),"",VLOOKUP(E376,[1]Arbejdstider!$B$4:$AE$78,15,))</f>
        <v/>
      </c>
      <c r="P376" s="109" t="str">
        <f>IF(OR(E376=""),"",VLOOKUP(E376,[1]Arbejdstider!$B$4:$AE$78,12,))</f>
        <v/>
      </c>
      <c r="Q376" s="109" t="str">
        <f>IF(OR(E376=""),"",VLOOKUP(E376,[1]Arbejdstider!$B$4:$AE$78,13,))</f>
        <v/>
      </c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 t="str">
        <f>IF(OR(E376=""),"",VLOOKUP(E376,[1]Arbejdstider!$B$4:$AE$78,16,))</f>
        <v/>
      </c>
      <c r="AC376" s="112" t="str">
        <f>IF(OR(E376=""),"",VLOOKUP(E376,[1]Arbejdstider!$B$4:$AE$78,17,))</f>
        <v/>
      </c>
      <c r="AD376" s="112" t="str">
        <f>IF(OR(E376=""),"",VLOOKUP(E376,[1]Arbejdstider!$B$4:$AE$78,18,))</f>
        <v/>
      </c>
      <c r="AE376" s="112" t="str">
        <f>IF(OR(E376=""),"",VLOOKUP(E376,[1]Arbejdstider!$B$4:$AE$78,19,))</f>
        <v/>
      </c>
      <c r="AF376" s="113" t="str">
        <f>IF(OR(E376=""),"",VLOOKUP(E376,[1]Arbejdstider!$B$4:$AE$78,20,))</f>
        <v/>
      </c>
      <c r="AG376" s="109" t="str">
        <f>IF(OR(E376=""),"",VLOOKUP(E376,[1]Arbejdstider!$B$4:$AE$78,21,))</f>
        <v/>
      </c>
      <c r="AH376" s="109" t="str">
        <f>IF(OR(E376=""),"",VLOOKUP(E376,[1]Arbejdstider!$B$4:$AE$78,22,))</f>
        <v/>
      </c>
      <c r="AI376" s="109" t="str">
        <f>IF(OR(E376=""),"",VLOOKUP(E376,[1]Arbejdstider!$B$4:$AE$78,23,))</f>
        <v/>
      </c>
      <c r="AJ376" s="114" t="str">
        <f>IF(OR(E376=""),"",VLOOKUP(E376,[1]Arbejdstider!$B$4:$AE$78,20,))</f>
        <v/>
      </c>
      <c r="AK376" s="110" t="str">
        <f>IF(OR(E376=""),"",VLOOKUP(E376,[1]Arbejdstider!$B$4:$AE$78,21,))</f>
        <v/>
      </c>
      <c r="AL376" s="115"/>
      <c r="AM376" s="115"/>
      <c r="AN376" s="115"/>
      <c r="AO376" s="115"/>
      <c r="AP376" s="115"/>
      <c r="AQ376" s="115"/>
      <c r="AR376" s="116"/>
      <c r="AS376" s="117"/>
      <c r="AT376" s="118" t="str">
        <f>IF(OR(E376=""),"",VLOOKUP(E376,[1]Arbejdstider!$B$4:$AE$78,24,))</f>
        <v/>
      </c>
      <c r="AU376" s="113" t="str">
        <f>IF(OR(E376=""),"",VLOOKUP(E376,[1]Arbejdstider!$B$4:$AE$78,22,))</f>
        <v/>
      </c>
      <c r="AV376" s="113" t="str">
        <f>IF(OR(E376=""),"",VLOOKUP(E376,[1]Arbejdstider!$B$4:$AE$78,23,))</f>
        <v/>
      </c>
      <c r="AW376" s="119">
        <f t="shared" si="100"/>
        <v>0</v>
      </c>
      <c r="AX376" s="120">
        <f>IF(OR($F376="",$G376=""),0,((IF($G376-MAX($F376,([1]Arbejdstider!$C$84/24))+($G376&lt;$F376)&lt;0,0,$G376-MAX($F376,([1]Arbejdstider!$C$84/24))+($G376&lt;$F376)))*24)-((IF(($G376-MAX($F376,([1]Arbejdstider!$D$84/24))+($G376&lt;$F376))&lt;0,0,($G376-MAX($F376,([1]Arbejdstider!$D$84/24))+($G376&lt;$F376)))))*24)</f>
        <v>0</v>
      </c>
      <c r="AY376" s="122">
        <f>IF(OR($F376="",$G376=""),0,((IF($G376-MAX($F376,([1]Arbejdstider!$C$85/24))+($G376&lt;$F376)&lt;0,0,$G376-MAX($F376,([1]Arbejdstider!$C$85/24))+($G376&lt;$F376)))*24)-((IF(($G376-MAX($F376,([1]Arbejdstider!$D$85/24))+($G376&lt;$F376))&lt;0,0,($G376-MAX($F376,([1]Arbejdstider!$D$85/24))+($G376&lt;$F376)))))*24)-IF(OR($AR376="",$AS376=""),0,((IF($AS376-MAX($AR376,([1]Arbejdstider!$C$85/24))+($AS376&lt;$AR376)&lt;0,0,$AS376-MAX($AR376,([1]Arbejdstider!$C$85/24))+($AS376&lt;$AR376)))*24)-((IF(($AS376-MAX($AR376,([1]Arbejdstider!$D$85/24))+($AS376&lt;$AR376))&lt;0,0,($AS376-MAX($AR376,([1]Arbejdstider!$D$85/24))+($AS376&lt;$AR376)))))*24)</f>
        <v>0</v>
      </c>
      <c r="AZ376" s="122" t="str">
        <f>IFERROR(CEILING(IF(E376="","",IF(OR($F376=0,$G376=0),0,($G376&lt;=$F376)*(1-([1]Arbejdstider!$C$86/24)+([1]Arbejdstider!$D$86/24))*24+(MIN(([1]Arbejdstider!$D$86/24),$G376)-MIN(([1]Arbejdstider!$D$86/24),$F376)+MAX(([1]Arbejdstider!$C$86/24),$G376)-MAX(([1]Arbejdstider!$C$86/24),$F376))*24)-IF(OR($AR376=0,$AS376=0),0,($AS376&lt;=$AR376)*(1-([1]Arbejdstider!$C$86/24)+([1]Arbejdstider!$D$86/24))*24+(MIN(([1]Arbejdstider!$D$86/24),$AS376)-MIN(([1]Arbejdstider!$D$86/24),$AR376)+MAX(([1]Arbejdstider!$C$86/24),$AS376)-MAX(([1]Arbejdstider!$C$86/24),$AR376))*24)+IF(OR($H376=0,$I376=0),0,($I376&lt;=$H376)*(1-([1]Arbejdstider!$C$86/24)+([1]Arbejdstider!$D$86/24))*24+(MIN(([1]Arbejdstider!$D$86/24),$I376)-MIN(([1]Arbejdstider!$D$86/24),$H376)+MAX(([1]Arbejdstider!$C$86/24),$G376)-MAX(([1]Arbejdstider!$C$86/24),$H376))*24)),0.5),"")</f>
        <v/>
      </c>
      <c r="BA376" s="122">
        <f t="shared" si="86"/>
        <v>0</v>
      </c>
      <c r="BB376" s="122">
        <f t="shared" si="87"/>
        <v>0</v>
      </c>
      <c r="BC376" s="122">
        <f t="shared" si="88"/>
        <v>0</v>
      </c>
      <c r="BD376" s="123"/>
      <c r="BE376" s="124"/>
      <c r="BF376" s="122">
        <f t="shared" si="85"/>
        <v>0</v>
      </c>
      <c r="BG376" s="122">
        <f t="shared" si="95"/>
        <v>0</v>
      </c>
      <c r="BH376" s="122">
        <f t="shared" si="89"/>
        <v>0</v>
      </c>
      <c r="BI376" s="121">
        <f t="shared" si="90"/>
        <v>0</v>
      </c>
      <c r="BJ376" s="122">
        <f t="shared" si="91"/>
        <v>0</v>
      </c>
      <c r="BK376" s="122">
        <f t="shared" si="99"/>
        <v>0</v>
      </c>
      <c r="BL376" s="121">
        <f t="shared" si="96"/>
        <v>0</v>
      </c>
      <c r="BM376" s="121">
        <f t="shared" si="92"/>
        <v>0</v>
      </c>
      <c r="BN376" s="121"/>
      <c r="BO376" s="136"/>
      <c r="BP376" s="137" t="b">
        <f>IF(OR(F376=0,G376=0),0,IF(AND(WEEKDAY(C376,2)=5,G376&lt;F376,G376&gt;(6/24)),(G376-MAX(F376,(6/24))+(F376&gt;G376))*24-7,IF(WEEKDAY(C376,2)=6,(G376-MAX(F376,(6/24))+(F376&gt;G376))*24,IF(WEEKDAY(C376,2)=7,IF(F376&gt;G376,([1]Arbejdstider!H$87-F376)*24,IF(F376&lt;G376,(G376-F376)*24)),0))))</f>
        <v>0</v>
      </c>
      <c r="BQ376" s="126" t="b">
        <f>IF(OR(H376=0,I376=0),0,IF(AND(WEEKDAY(C376,2)=5,I376&lt;H376,I376&gt;(6/24)),(I376-MAX(H376,(6/24))+(H376&gt;I376))*24-7,IF(WEEKDAY(C376,2)=6,(I376-MAX(H376,(6/24))+(H376&gt;I376))*24,IF(WEEKDAY(C376,2)=7,IF(H376&gt;I376,([1]Arbejdstider!H$87-H376)*24,IF(H376&lt;I376,(I376-H376)*24)),""))))</f>
        <v>0</v>
      </c>
      <c r="BR376" s="137"/>
      <c r="BS376" s="137"/>
      <c r="BT376" s="138"/>
      <c r="BU376" s="128">
        <f t="shared" si="93"/>
        <v>0</v>
      </c>
      <c r="BV376" s="129" t="str">
        <f t="shared" si="94"/>
        <v>Søndag</v>
      </c>
      <c r="CF376" s="140"/>
      <c r="CG376" s="140"/>
      <c r="CP376" s="141"/>
    </row>
    <row r="377" spans="2:94" s="139" customFormat="1" x14ac:dyDescent="0.2">
      <c r="B377" s="133"/>
      <c r="C377" s="134">
        <f t="shared" si="97"/>
        <v>43808</v>
      </c>
      <c r="D377" s="134" t="str">
        <f t="shared" si="98"/>
        <v>Mandag</v>
      </c>
      <c r="E377" s="135"/>
      <c r="F377" s="109" t="str">
        <f>IF(OR(E377=""),"",VLOOKUP(E377,[1]Arbejdstider!$B$4:$AE$78,2,))</f>
        <v/>
      </c>
      <c r="G377" s="109" t="str">
        <f>IF(OR(E377=""),"",VLOOKUP(E377,[1]Arbejdstider!$B$4:$AE$78,3,))</f>
        <v/>
      </c>
      <c r="H377" s="109" t="str">
        <f>IF(OR(E377=""),"",VLOOKUP(E377,[1]Arbejdstider!$B$4:$AE$78,4,))</f>
        <v/>
      </c>
      <c r="I377" s="109" t="str">
        <f>IF(OR(E377=""),"",VLOOKUP(E377,[1]Arbejdstider!$B$4:$AE$78,5,))</f>
        <v/>
      </c>
      <c r="J377" s="110" t="str">
        <f>IF(OR(E377=""),"",VLOOKUP(E377,[1]Arbejdstider!$B$4:$AE$78,6,))</f>
        <v/>
      </c>
      <c r="K377" s="110" t="str">
        <f>IF(OR(E377=""),"",VLOOKUP(E377,[1]Arbejdstider!$B$4:$AE$78,7,))</f>
        <v/>
      </c>
      <c r="L377" s="111" t="str">
        <f>IF(OR(E377=""),"",VLOOKUP(E377,[1]Arbejdstider!$B$3:$AE$78,10,))</f>
        <v/>
      </c>
      <c r="M377" s="111" t="str">
        <f>IF(OR(E377=""),"",VLOOKUP(E377,[1]Arbejdstider!$B$4:$AE$78,11,))</f>
        <v/>
      </c>
      <c r="N377" s="109" t="str">
        <f>IF(OR(E377=""),"",VLOOKUP(E377,[1]Arbejdstider!$B$4:$AE$78,14,))</f>
        <v/>
      </c>
      <c r="O377" s="109" t="str">
        <f>IF(OR(E377=""),"",VLOOKUP(E377,[1]Arbejdstider!$B$4:$AE$78,15,))</f>
        <v/>
      </c>
      <c r="P377" s="109" t="str">
        <f>IF(OR(E377=""),"",VLOOKUP(E377,[1]Arbejdstider!$B$4:$AE$78,12,))</f>
        <v/>
      </c>
      <c r="Q377" s="109" t="str">
        <f>IF(OR(E377=""),"",VLOOKUP(E377,[1]Arbejdstider!$B$4:$AE$78,13,))</f>
        <v/>
      </c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 t="str">
        <f>IF(OR(E377=""),"",VLOOKUP(E377,[1]Arbejdstider!$B$4:$AE$78,16,))</f>
        <v/>
      </c>
      <c r="AC377" s="112" t="str">
        <f>IF(OR(E377=""),"",VLOOKUP(E377,[1]Arbejdstider!$B$4:$AE$78,17,))</f>
        <v/>
      </c>
      <c r="AD377" s="112" t="str">
        <f>IF(OR(E377=""),"",VLOOKUP(E377,[1]Arbejdstider!$B$4:$AE$78,18,))</f>
        <v/>
      </c>
      <c r="AE377" s="112" t="str">
        <f>IF(OR(E377=""),"",VLOOKUP(E377,[1]Arbejdstider!$B$4:$AE$78,19,))</f>
        <v/>
      </c>
      <c r="AF377" s="113" t="str">
        <f>IF(OR(E377=""),"",VLOOKUP(E377,[1]Arbejdstider!$B$4:$AE$78,20,))</f>
        <v/>
      </c>
      <c r="AG377" s="109" t="str">
        <f>IF(OR(E377=""),"",VLOOKUP(E377,[1]Arbejdstider!$B$4:$AE$78,21,))</f>
        <v/>
      </c>
      <c r="AH377" s="109" t="str">
        <f>IF(OR(E377=""),"",VLOOKUP(E377,[1]Arbejdstider!$B$4:$AE$78,22,))</f>
        <v/>
      </c>
      <c r="AI377" s="109" t="str">
        <f>IF(OR(E377=""),"",VLOOKUP(E377,[1]Arbejdstider!$B$4:$AE$78,23,))</f>
        <v/>
      </c>
      <c r="AJ377" s="114" t="str">
        <f>IF(OR(E377=""),"",VLOOKUP(E377,[1]Arbejdstider!$B$4:$AE$78,20,))</f>
        <v/>
      </c>
      <c r="AK377" s="110" t="str">
        <f>IF(OR(E377=""),"",VLOOKUP(E377,[1]Arbejdstider!$B$4:$AE$78,21,))</f>
        <v/>
      </c>
      <c r="AL377" s="115"/>
      <c r="AM377" s="115"/>
      <c r="AN377" s="115"/>
      <c r="AO377" s="115"/>
      <c r="AP377" s="115"/>
      <c r="AQ377" s="115"/>
      <c r="AR377" s="116"/>
      <c r="AS377" s="117"/>
      <c r="AT377" s="118" t="str">
        <f>IF(OR(E377=""),"",VLOOKUP(E377,[1]Arbejdstider!$B$4:$AE$78,24,))</f>
        <v/>
      </c>
      <c r="AU377" s="113" t="str">
        <f>IF(OR(E377=""),"",VLOOKUP(E377,[1]Arbejdstider!$B$4:$AE$78,22,))</f>
        <v/>
      </c>
      <c r="AV377" s="113" t="str">
        <f>IF(OR(E377=""),"",VLOOKUP(E377,[1]Arbejdstider!$B$4:$AE$78,23,))</f>
        <v/>
      </c>
      <c r="AW377" s="119">
        <f t="shared" si="100"/>
        <v>0</v>
      </c>
      <c r="AX377" s="120">
        <f>IF(OR($F377="",$G377=""),0,((IF($G377-MAX($F377,([1]Arbejdstider!$C$84/24))+($G377&lt;$F377)&lt;0,0,$G377-MAX($F377,([1]Arbejdstider!$C$84/24))+($G377&lt;$F377)))*24)-((IF(($G377-MAX($F377,([1]Arbejdstider!$D$84/24))+($G377&lt;$F377))&lt;0,0,($G377-MAX($F377,([1]Arbejdstider!$D$84/24))+($G377&lt;$F377)))))*24)</f>
        <v>0</v>
      </c>
      <c r="AY377" s="122">
        <f>IF(OR($F377="",$G377=""),0,((IF($G377-MAX($F377,([1]Arbejdstider!$C$85/24))+($G377&lt;$F377)&lt;0,0,$G377-MAX($F377,([1]Arbejdstider!$C$85/24))+($G377&lt;$F377)))*24)-((IF(($G377-MAX($F377,([1]Arbejdstider!$D$85/24))+($G377&lt;$F377))&lt;0,0,($G377-MAX($F377,([1]Arbejdstider!$D$85/24))+($G377&lt;$F377)))))*24)-IF(OR($AR377="",$AS377=""),0,((IF($AS377-MAX($AR377,([1]Arbejdstider!$C$85/24))+($AS377&lt;$AR377)&lt;0,0,$AS377-MAX($AR377,([1]Arbejdstider!$C$85/24))+($AS377&lt;$AR377)))*24)-((IF(($AS377-MAX($AR377,([1]Arbejdstider!$D$85/24))+($AS377&lt;$AR377))&lt;0,0,($AS377-MAX($AR377,([1]Arbejdstider!$D$85/24))+($AS377&lt;$AR377)))))*24)</f>
        <v>0</v>
      </c>
      <c r="AZ377" s="122" t="str">
        <f>IFERROR(CEILING(IF(E377="","",IF(OR($F377=0,$G377=0),0,($G377&lt;=$F377)*(1-([1]Arbejdstider!$C$86/24)+([1]Arbejdstider!$D$86/24))*24+(MIN(([1]Arbejdstider!$D$86/24),$G377)-MIN(([1]Arbejdstider!$D$86/24),$F377)+MAX(([1]Arbejdstider!$C$86/24),$G377)-MAX(([1]Arbejdstider!$C$86/24),$F377))*24)-IF(OR($AR377=0,$AS377=0),0,($AS377&lt;=$AR377)*(1-([1]Arbejdstider!$C$86/24)+([1]Arbejdstider!$D$86/24))*24+(MIN(([1]Arbejdstider!$D$86/24),$AS377)-MIN(([1]Arbejdstider!$D$86/24),$AR377)+MAX(([1]Arbejdstider!$C$86/24),$AS377)-MAX(([1]Arbejdstider!$C$86/24),$AR377))*24)+IF(OR($H377=0,$I377=0),0,($I377&lt;=$H377)*(1-([1]Arbejdstider!$C$86/24)+([1]Arbejdstider!$D$86/24))*24+(MIN(([1]Arbejdstider!$D$86/24),$I377)-MIN(([1]Arbejdstider!$D$86/24),$H377)+MAX(([1]Arbejdstider!$C$86/24),$G377)-MAX(([1]Arbejdstider!$C$86/24),$H377))*24)),0.5),"")</f>
        <v/>
      </c>
      <c r="BA377" s="122">
        <f t="shared" si="86"/>
        <v>0</v>
      </c>
      <c r="BB377" s="122">
        <f t="shared" si="87"/>
        <v>0</v>
      </c>
      <c r="BC377" s="122">
        <f t="shared" si="88"/>
        <v>0</v>
      </c>
      <c r="BD377" s="123"/>
      <c r="BE377" s="124"/>
      <c r="BF377" s="122">
        <f t="shared" si="85"/>
        <v>0</v>
      </c>
      <c r="BG377" s="122" t="str">
        <f t="shared" si="95"/>
        <v/>
      </c>
      <c r="BH377" s="122">
        <f t="shared" si="89"/>
        <v>0</v>
      </c>
      <c r="BI377" s="121">
        <f t="shared" si="90"/>
        <v>0</v>
      </c>
      <c r="BJ377" s="122">
        <f t="shared" si="91"/>
        <v>0</v>
      </c>
      <c r="BK377" s="122">
        <f t="shared" si="99"/>
        <v>0</v>
      </c>
      <c r="BL377" s="121">
        <f t="shared" si="96"/>
        <v>0</v>
      </c>
      <c r="BM377" s="121">
        <f t="shared" si="92"/>
        <v>0</v>
      </c>
      <c r="BN377" s="121"/>
      <c r="BO377" s="136">
        <f>SUM(AW371:AW377)</f>
        <v>0</v>
      </c>
      <c r="BP377" s="137">
        <f>IF(OR(F377=0,G377=0),0,IF(AND(WEEKDAY(C377,2)=5,G377&lt;F377,G377&gt;(6/24)),(G377-MAX(F377,(6/24))+(F377&gt;G377))*24-7,IF(WEEKDAY(C377,2)=6,(G377-MAX(F377,(6/24))+(F377&gt;G377))*24,IF(WEEKDAY(C377,2)=7,IF(F377&gt;G377,([1]Arbejdstider!H$87-F377)*24,IF(F377&lt;G377,(G377-F377)*24)),0))))</f>
        <v>0</v>
      </c>
      <c r="BQ377" s="126" t="str">
        <f>IF(OR(H377=0,I377=0),0,IF(AND(WEEKDAY(C377,2)=5,I377&lt;H377,I377&gt;(6/24)),(I377-MAX(H377,(6/24))+(H377&gt;I377))*24-7,IF(WEEKDAY(C377,2)=6,(I377-MAX(H377,(6/24))+(H377&gt;I377))*24,IF(WEEKDAY(C377,2)=7,IF(H377&gt;I377,([1]Arbejdstider!H$87-H377)*24,IF(H377&lt;I377,(I377-H377)*24)),""))))</f>
        <v/>
      </c>
      <c r="BR377" s="137"/>
      <c r="BS377" s="137"/>
      <c r="BT377" s="138"/>
      <c r="BU377" s="128">
        <f t="shared" si="93"/>
        <v>0</v>
      </c>
      <c r="BV377" s="129" t="str">
        <f t="shared" si="94"/>
        <v>Mandag</v>
      </c>
      <c r="CF377" s="140"/>
      <c r="CG377" s="140"/>
      <c r="CP377" s="141"/>
    </row>
    <row r="378" spans="2:94" s="139" customFormat="1" x14ac:dyDescent="0.2">
      <c r="B378" s="133">
        <f>B371+1</f>
        <v>50</v>
      </c>
      <c r="C378" s="134">
        <f t="shared" si="97"/>
        <v>43809</v>
      </c>
      <c r="D378" s="134" t="str">
        <f t="shared" si="98"/>
        <v>Tirsdag</v>
      </c>
      <c r="E378" s="135"/>
      <c r="F378" s="109" t="str">
        <f>IF(OR(E378=""),"",VLOOKUP(E378,[1]Arbejdstider!$B$4:$AE$78,2,))</f>
        <v/>
      </c>
      <c r="G378" s="109" t="str">
        <f>IF(OR(E378=""),"",VLOOKUP(E378,[1]Arbejdstider!$B$4:$AE$78,3,))</f>
        <v/>
      </c>
      <c r="H378" s="109" t="str">
        <f>IF(OR(E378=""),"",VLOOKUP(E378,[1]Arbejdstider!$B$4:$AE$78,4,))</f>
        <v/>
      </c>
      <c r="I378" s="109" t="str">
        <f>IF(OR(E378=""),"",VLOOKUP(E378,[1]Arbejdstider!$B$4:$AE$78,5,))</f>
        <v/>
      </c>
      <c r="J378" s="110" t="str">
        <f>IF(OR(E378=""),"",VLOOKUP(E378,[1]Arbejdstider!$B$4:$AE$78,6,))</f>
        <v/>
      </c>
      <c r="K378" s="110" t="str">
        <f>IF(OR(E378=""),"",VLOOKUP(E378,[1]Arbejdstider!$B$4:$AE$78,7,))</f>
        <v/>
      </c>
      <c r="L378" s="111" t="str">
        <f>IF(OR(E378=""),"",VLOOKUP(E378,[1]Arbejdstider!$B$3:$AE$78,10,))</f>
        <v/>
      </c>
      <c r="M378" s="111" t="str">
        <f>IF(OR(E378=""),"",VLOOKUP(E378,[1]Arbejdstider!$B$4:$AE$78,11,))</f>
        <v/>
      </c>
      <c r="N378" s="109" t="str">
        <f>IF(OR(E378=""),"",VLOOKUP(E378,[1]Arbejdstider!$B$4:$AE$78,14,))</f>
        <v/>
      </c>
      <c r="O378" s="109" t="str">
        <f>IF(OR(E378=""),"",VLOOKUP(E378,[1]Arbejdstider!$B$4:$AE$78,15,))</f>
        <v/>
      </c>
      <c r="P378" s="109" t="str">
        <f>IF(OR(E378=""),"",VLOOKUP(E378,[1]Arbejdstider!$B$4:$AE$78,12,))</f>
        <v/>
      </c>
      <c r="Q378" s="109" t="str">
        <f>IF(OR(E378=""),"",VLOOKUP(E378,[1]Arbejdstider!$B$4:$AE$78,13,))</f>
        <v/>
      </c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 t="str">
        <f>IF(OR(E378=""),"",VLOOKUP(E378,[1]Arbejdstider!$B$4:$AE$78,16,))</f>
        <v/>
      </c>
      <c r="AC378" s="112" t="str">
        <f>IF(OR(E378=""),"",VLOOKUP(E378,[1]Arbejdstider!$B$4:$AE$78,17,))</f>
        <v/>
      </c>
      <c r="AD378" s="112" t="str">
        <f>IF(OR(E378=""),"",VLOOKUP(E378,[1]Arbejdstider!$B$4:$AE$78,18,))</f>
        <v/>
      </c>
      <c r="AE378" s="112" t="str">
        <f>IF(OR(E378=""),"",VLOOKUP(E378,[1]Arbejdstider!$B$4:$AE$78,19,))</f>
        <v/>
      </c>
      <c r="AF378" s="113" t="str">
        <f>IF(OR(E378=""),"",VLOOKUP(E378,[1]Arbejdstider!$B$4:$AE$78,20,))</f>
        <v/>
      </c>
      <c r="AG378" s="109" t="str">
        <f>IF(OR(E378=""),"",VLOOKUP(E378,[1]Arbejdstider!$B$4:$AE$78,21,))</f>
        <v/>
      </c>
      <c r="AH378" s="109" t="str">
        <f>IF(OR(E378=""),"",VLOOKUP(E378,[1]Arbejdstider!$B$4:$AE$78,22,))</f>
        <v/>
      </c>
      <c r="AI378" s="109" t="str">
        <f>IF(OR(E378=""),"",VLOOKUP(E378,[1]Arbejdstider!$B$4:$AE$78,23,))</f>
        <v/>
      </c>
      <c r="AJ378" s="114" t="str">
        <f>IF(OR(E378=""),"",VLOOKUP(E378,[1]Arbejdstider!$B$4:$AE$78,20,))</f>
        <v/>
      </c>
      <c r="AK378" s="110" t="str">
        <f>IF(OR(E378=""),"",VLOOKUP(E378,[1]Arbejdstider!$B$4:$AE$78,21,))</f>
        <v/>
      </c>
      <c r="AL378" s="115"/>
      <c r="AM378" s="115"/>
      <c r="AN378" s="115"/>
      <c r="AO378" s="115"/>
      <c r="AP378" s="115"/>
      <c r="AQ378" s="115"/>
      <c r="AR378" s="116"/>
      <c r="AS378" s="117"/>
      <c r="AT378" s="118" t="str">
        <f>IF(OR(E378=""),"",VLOOKUP(E378,[1]Arbejdstider!$B$4:$AE$78,24,))</f>
        <v/>
      </c>
      <c r="AU378" s="113" t="str">
        <f>IF(OR(E378=""),"",VLOOKUP(E378,[1]Arbejdstider!$B$4:$AE$78,22,))</f>
        <v/>
      </c>
      <c r="AV378" s="113" t="str">
        <f>IF(OR(E378=""),"",VLOOKUP(E378,[1]Arbejdstider!$B$4:$AE$78,23,))</f>
        <v/>
      </c>
      <c r="AW378" s="119">
        <f t="shared" si="100"/>
        <v>0</v>
      </c>
      <c r="AX378" s="120">
        <f>IF(OR($F378="",$G378=""),0,((IF($G378-MAX($F378,([1]Arbejdstider!$C$84/24))+($G378&lt;$F378)&lt;0,0,$G378-MAX($F378,([1]Arbejdstider!$C$84/24))+($G378&lt;$F378)))*24)-((IF(($G378-MAX($F378,([1]Arbejdstider!$D$84/24))+($G378&lt;$F378))&lt;0,0,($G378-MAX($F378,([1]Arbejdstider!$D$84/24))+($G378&lt;$F378)))))*24)</f>
        <v>0</v>
      </c>
      <c r="AY378" s="122">
        <f>IF(OR($F378="",$G378=""),0,((IF($G378-MAX($F378,([1]Arbejdstider!$C$85/24))+($G378&lt;$F378)&lt;0,0,$G378-MAX($F378,([1]Arbejdstider!$C$85/24))+($G378&lt;$F378)))*24)-((IF(($G378-MAX($F378,([1]Arbejdstider!$D$85/24))+($G378&lt;$F378))&lt;0,0,($G378-MAX($F378,([1]Arbejdstider!$D$85/24))+($G378&lt;$F378)))))*24)-IF(OR($AR378="",$AS378=""),0,((IF($AS378-MAX($AR378,([1]Arbejdstider!$C$85/24))+($AS378&lt;$AR378)&lt;0,0,$AS378-MAX($AR378,([1]Arbejdstider!$C$85/24))+($AS378&lt;$AR378)))*24)-((IF(($AS378-MAX($AR378,([1]Arbejdstider!$D$85/24))+($AS378&lt;$AR378))&lt;0,0,($AS378-MAX($AR378,([1]Arbejdstider!$D$85/24))+($AS378&lt;$AR378)))))*24)</f>
        <v>0</v>
      </c>
      <c r="AZ378" s="122" t="str">
        <f>IFERROR(CEILING(IF(E378="","",IF(OR($F378=0,$G378=0),0,($G378&lt;=$F378)*(1-([1]Arbejdstider!$C$86/24)+([1]Arbejdstider!$D$86/24))*24+(MIN(([1]Arbejdstider!$D$86/24),$G378)-MIN(([1]Arbejdstider!$D$86/24),$F378)+MAX(([1]Arbejdstider!$C$86/24),$G378)-MAX(([1]Arbejdstider!$C$86/24),$F378))*24)-IF(OR($AR378=0,$AS378=0),0,($AS378&lt;=$AR378)*(1-([1]Arbejdstider!$C$86/24)+([1]Arbejdstider!$D$86/24))*24+(MIN(([1]Arbejdstider!$D$86/24),$AS378)-MIN(([1]Arbejdstider!$D$86/24),$AR378)+MAX(([1]Arbejdstider!$C$86/24),$AS378)-MAX(([1]Arbejdstider!$C$86/24),$AR378))*24)+IF(OR($H378=0,$I378=0),0,($I378&lt;=$H378)*(1-([1]Arbejdstider!$C$86/24)+([1]Arbejdstider!$D$86/24))*24+(MIN(([1]Arbejdstider!$D$86/24),$I378)-MIN(([1]Arbejdstider!$D$86/24),$H378)+MAX(([1]Arbejdstider!$C$86/24),$G378)-MAX(([1]Arbejdstider!$C$86/24),$H378))*24)),0.5),"")</f>
        <v/>
      </c>
      <c r="BA378" s="122">
        <f t="shared" si="86"/>
        <v>0</v>
      </c>
      <c r="BB378" s="122">
        <f t="shared" si="87"/>
        <v>0</v>
      </c>
      <c r="BC378" s="122">
        <f t="shared" si="88"/>
        <v>0</v>
      </c>
      <c r="BD378" s="123"/>
      <c r="BE378" s="124"/>
      <c r="BF378" s="122">
        <f t="shared" si="85"/>
        <v>0</v>
      </c>
      <c r="BG378" s="122" t="str">
        <f t="shared" si="95"/>
        <v/>
      </c>
      <c r="BH378" s="122">
        <f t="shared" si="89"/>
        <v>0</v>
      </c>
      <c r="BI378" s="121">
        <f t="shared" si="90"/>
        <v>0</v>
      </c>
      <c r="BJ378" s="122">
        <f t="shared" si="91"/>
        <v>0</v>
      </c>
      <c r="BK378" s="122">
        <f t="shared" si="99"/>
        <v>0</v>
      </c>
      <c r="BL378" s="121">
        <f t="shared" si="96"/>
        <v>0</v>
      </c>
      <c r="BM378" s="121">
        <f t="shared" si="92"/>
        <v>0</v>
      </c>
      <c r="BN378" s="121"/>
      <c r="BO378" s="136"/>
      <c r="BP378" s="137">
        <f>IF(OR(F378=0,G378=0),0,IF(AND(WEEKDAY(C378,2)=5,G378&lt;F378,G378&gt;(6/24)),(G378-MAX(F378,(6/24))+(F378&gt;G378))*24-7,IF(WEEKDAY(C378,2)=6,(G378-MAX(F378,(6/24))+(F378&gt;G378))*24,IF(WEEKDAY(C378,2)=7,IF(F378&gt;G378,([1]Arbejdstider!H$87-F378)*24,IF(F378&lt;G378,(G378-F378)*24)),0))))</f>
        <v>0</v>
      </c>
      <c r="BQ378" s="126" t="str">
        <f>IF(OR(H378=0,I378=0),0,IF(AND(WEEKDAY(C378,2)=5,I378&lt;H378,I378&gt;(6/24)),(I378-MAX(H378,(6/24))+(H378&gt;I378))*24-7,IF(WEEKDAY(C378,2)=6,(I378-MAX(H378,(6/24))+(H378&gt;I378))*24,IF(WEEKDAY(C378,2)=7,IF(H378&gt;I378,([1]Arbejdstider!H$87-H378)*24,IF(H378&lt;I378,(I378-H378)*24)),""))))</f>
        <v/>
      </c>
      <c r="BR378" s="137"/>
      <c r="BS378" s="137"/>
      <c r="BT378" s="138"/>
      <c r="BU378" s="128">
        <f t="shared" si="93"/>
        <v>50</v>
      </c>
      <c r="BV378" s="129" t="str">
        <f t="shared" si="94"/>
        <v>Tirsdag</v>
      </c>
      <c r="CF378" s="140"/>
      <c r="CG378" s="140"/>
      <c r="CP378" s="141"/>
    </row>
    <row r="379" spans="2:94" s="139" customFormat="1" x14ac:dyDescent="0.2">
      <c r="B379" s="133"/>
      <c r="C379" s="134">
        <f t="shared" si="97"/>
        <v>43810</v>
      </c>
      <c r="D379" s="134" t="str">
        <f t="shared" si="98"/>
        <v>Onsdag</v>
      </c>
      <c r="E379" s="135"/>
      <c r="F379" s="109" t="str">
        <f>IF(OR(E379=""),"",VLOOKUP(E379,[1]Arbejdstider!$B$4:$AE$78,2,))</f>
        <v/>
      </c>
      <c r="G379" s="109" t="str">
        <f>IF(OR(E379=""),"",VLOOKUP(E379,[1]Arbejdstider!$B$4:$AE$78,3,))</f>
        <v/>
      </c>
      <c r="H379" s="109" t="str">
        <f>IF(OR(E379=""),"",VLOOKUP(E379,[1]Arbejdstider!$B$4:$AE$78,4,))</f>
        <v/>
      </c>
      <c r="I379" s="109" t="str">
        <f>IF(OR(E379=""),"",VLOOKUP(E379,[1]Arbejdstider!$B$4:$AE$78,5,))</f>
        <v/>
      </c>
      <c r="J379" s="110" t="str">
        <f>IF(OR(E379=""),"",VLOOKUP(E379,[1]Arbejdstider!$B$4:$AE$78,6,))</f>
        <v/>
      </c>
      <c r="K379" s="110" t="str">
        <f>IF(OR(E379=""),"",VLOOKUP(E379,[1]Arbejdstider!$B$4:$AE$78,7,))</f>
        <v/>
      </c>
      <c r="L379" s="111" t="str">
        <f>IF(OR(E379=""),"",VLOOKUP(E379,[1]Arbejdstider!$B$3:$AE$78,10,))</f>
        <v/>
      </c>
      <c r="M379" s="111" t="str">
        <f>IF(OR(E379=""),"",VLOOKUP(E379,[1]Arbejdstider!$B$4:$AE$78,11,))</f>
        <v/>
      </c>
      <c r="N379" s="109" t="str">
        <f>IF(OR(E379=""),"",VLOOKUP(E379,[1]Arbejdstider!$B$4:$AE$78,14,))</f>
        <v/>
      </c>
      <c r="O379" s="109" t="str">
        <f>IF(OR(E379=""),"",VLOOKUP(E379,[1]Arbejdstider!$B$4:$AE$78,15,))</f>
        <v/>
      </c>
      <c r="P379" s="109" t="str">
        <f>IF(OR(E379=""),"",VLOOKUP(E379,[1]Arbejdstider!$B$4:$AE$78,12,))</f>
        <v/>
      </c>
      <c r="Q379" s="109" t="str">
        <f>IF(OR(E379=""),"",VLOOKUP(E379,[1]Arbejdstider!$B$4:$AE$78,13,))</f>
        <v/>
      </c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 t="str">
        <f>IF(OR(E379=""),"",VLOOKUP(E379,[1]Arbejdstider!$B$4:$AE$78,16,))</f>
        <v/>
      </c>
      <c r="AC379" s="112" t="str">
        <f>IF(OR(E379=""),"",VLOOKUP(E379,[1]Arbejdstider!$B$4:$AE$78,17,))</f>
        <v/>
      </c>
      <c r="AD379" s="112" t="str">
        <f>IF(OR(E379=""),"",VLOOKUP(E379,[1]Arbejdstider!$B$4:$AE$78,18,))</f>
        <v/>
      </c>
      <c r="AE379" s="112" t="str">
        <f>IF(OR(E379=""),"",VLOOKUP(E379,[1]Arbejdstider!$B$4:$AE$78,19,))</f>
        <v/>
      </c>
      <c r="AF379" s="113" t="str">
        <f>IF(OR(E379=""),"",VLOOKUP(E379,[1]Arbejdstider!$B$4:$AE$78,20,))</f>
        <v/>
      </c>
      <c r="AG379" s="109" t="str">
        <f>IF(OR(E379=""),"",VLOOKUP(E379,[1]Arbejdstider!$B$4:$AE$78,21,))</f>
        <v/>
      </c>
      <c r="AH379" s="109" t="str">
        <f>IF(OR(E379=""),"",VLOOKUP(E379,[1]Arbejdstider!$B$4:$AE$78,22,))</f>
        <v/>
      </c>
      <c r="AI379" s="109" t="str">
        <f>IF(OR(E379=""),"",VLOOKUP(E379,[1]Arbejdstider!$B$4:$AE$78,23,))</f>
        <v/>
      </c>
      <c r="AJ379" s="114" t="str">
        <f>IF(OR(E379=""),"",VLOOKUP(E379,[1]Arbejdstider!$B$4:$AE$78,20,))</f>
        <v/>
      </c>
      <c r="AK379" s="110" t="str">
        <f>IF(OR(E379=""),"",VLOOKUP(E379,[1]Arbejdstider!$B$4:$AE$78,21,))</f>
        <v/>
      </c>
      <c r="AL379" s="115"/>
      <c r="AM379" s="115"/>
      <c r="AN379" s="115"/>
      <c r="AO379" s="115"/>
      <c r="AP379" s="115"/>
      <c r="AQ379" s="115"/>
      <c r="AR379" s="116"/>
      <c r="AS379" s="117"/>
      <c r="AT379" s="118" t="str">
        <f>IF(OR(E379=""),"",VLOOKUP(E379,[1]Arbejdstider!$B$4:$AE$78,24,))</f>
        <v/>
      </c>
      <c r="AU379" s="113" t="str">
        <f>IF(OR(E379=""),"",VLOOKUP(E379,[1]Arbejdstider!$B$4:$AE$78,22,))</f>
        <v/>
      </c>
      <c r="AV379" s="113" t="str">
        <f>IF(OR(E379=""),"",VLOOKUP(E379,[1]Arbejdstider!$B$4:$AE$78,23,))</f>
        <v/>
      </c>
      <c r="AW379" s="119">
        <f t="shared" si="100"/>
        <v>0</v>
      </c>
      <c r="AX379" s="120">
        <f>IF(OR($F379="",$G379=""),0,((IF($G379-MAX($F379,([1]Arbejdstider!$C$84/24))+($G379&lt;$F379)&lt;0,0,$G379-MAX($F379,([1]Arbejdstider!$C$84/24))+($G379&lt;$F379)))*24)-((IF(($G379-MAX($F379,([1]Arbejdstider!$D$84/24))+($G379&lt;$F379))&lt;0,0,($G379-MAX($F379,([1]Arbejdstider!$D$84/24))+($G379&lt;$F379)))))*24)</f>
        <v>0</v>
      </c>
      <c r="AY379" s="122">
        <f>IF(OR($F379="",$G379=""),0,((IF($G379-MAX($F379,([1]Arbejdstider!$C$85/24))+($G379&lt;$F379)&lt;0,0,$G379-MAX($F379,([1]Arbejdstider!$C$85/24))+($G379&lt;$F379)))*24)-((IF(($G379-MAX($F379,([1]Arbejdstider!$D$85/24))+($G379&lt;$F379))&lt;0,0,($G379-MAX($F379,([1]Arbejdstider!$D$85/24))+($G379&lt;$F379)))))*24)-IF(OR($AR379="",$AS379=""),0,((IF($AS379-MAX($AR379,([1]Arbejdstider!$C$85/24))+($AS379&lt;$AR379)&lt;0,0,$AS379-MAX($AR379,([1]Arbejdstider!$C$85/24))+($AS379&lt;$AR379)))*24)-((IF(($AS379-MAX($AR379,([1]Arbejdstider!$D$85/24))+($AS379&lt;$AR379))&lt;0,0,($AS379-MAX($AR379,([1]Arbejdstider!$D$85/24))+($AS379&lt;$AR379)))))*24)</f>
        <v>0</v>
      </c>
      <c r="AZ379" s="122" t="str">
        <f>IFERROR(CEILING(IF(E379="","",IF(OR($F379=0,$G379=0),0,($G379&lt;=$F379)*(1-([1]Arbejdstider!$C$86/24)+([1]Arbejdstider!$D$86/24))*24+(MIN(([1]Arbejdstider!$D$86/24),$G379)-MIN(([1]Arbejdstider!$D$86/24),$F379)+MAX(([1]Arbejdstider!$C$86/24),$G379)-MAX(([1]Arbejdstider!$C$86/24),$F379))*24)-IF(OR($AR379=0,$AS379=0),0,($AS379&lt;=$AR379)*(1-([1]Arbejdstider!$C$86/24)+([1]Arbejdstider!$D$86/24))*24+(MIN(([1]Arbejdstider!$D$86/24),$AS379)-MIN(([1]Arbejdstider!$D$86/24),$AR379)+MAX(([1]Arbejdstider!$C$86/24),$AS379)-MAX(([1]Arbejdstider!$C$86/24),$AR379))*24)+IF(OR($H379=0,$I379=0),0,($I379&lt;=$H379)*(1-([1]Arbejdstider!$C$86/24)+([1]Arbejdstider!$D$86/24))*24+(MIN(([1]Arbejdstider!$D$86/24),$I379)-MIN(([1]Arbejdstider!$D$86/24),$H379)+MAX(([1]Arbejdstider!$C$86/24),$G379)-MAX(([1]Arbejdstider!$C$86/24),$H379))*24)),0.5),"")</f>
        <v/>
      </c>
      <c r="BA379" s="122">
        <f t="shared" si="86"/>
        <v>0</v>
      </c>
      <c r="BB379" s="122">
        <f t="shared" si="87"/>
        <v>0</v>
      </c>
      <c r="BC379" s="122">
        <f t="shared" si="88"/>
        <v>0</v>
      </c>
      <c r="BD379" s="123"/>
      <c r="BE379" s="124"/>
      <c r="BF379" s="122">
        <f t="shared" si="85"/>
        <v>0</v>
      </c>
      <c r="BG379" s="122" t="str">
        <f t="shared" si="95"/>
        <v/>
      </c>
      <c r="BH379" s="122">
        <f t="shared" si="89"/>
        <v>0</v>
      </c>
      <c r="BI379" s="121">
        <f t="shared" si="90"/>
        <v>0</v>
      </c>
      <c r="BJ379" s="122">
        <f t="shared" si="91"/>
        <v>0</v>
      </c>
      <c r="BK379" s="122">
        <f t="shared" si="99"/>
        <v>0</v>
      </c>
      <c r="BL379" s="121">
        <f t="shared" si="96"/>
        <v>0</v>
      </c>
      <c r="BM379" s="121">
        <f t="shared" si="92"/>
        <v>0</v>
      </c>
      <c r="BN379" s="121"/>
      <c r="BO379" s="136"/>
      <c r="BP379" s="137">
        <f>IF(OR(F379=0,G379=0),0,IF(AND(WEEKDAY(C379,2)=5,G379&lt;F379,G379&gt;(6/24)),(G379-MAX(F379,(6/24))+(F379&gt;G379))*24-7,IF(WEEKDAY(C379,2)=6,(G379-MAX(F379,(6/24))+(F379&gt;G379))*24,IF(WEEKDAY(C379,2)=7,IF(F379&gt;G379,([1]Arbejdstider!H$87-F379)*24,IF(F379&lt;G379,(G379-F379)*24)),0))))</f>
        <v>0</v>
      </c>
      <c r="BQ379" s="126" t="str">
        <f>IF(OR(H379=0,I379=0),0,IF(AND(WEEKDAY(C379,2)=5,I379&lt;H379,I379&gt;(6/24)),(I379-MAX(H379,(6/24))+(H379&gt;I379))*24-7,IF(WEEKDAY(C379,2)=6,(I379-MAX(H379,(6/24))+(H379&gt;I379))*24,IF(WEEKDAY(C379,2)=7,IF(H379&gt;I379,([1]Arbejdstider!H$87-H379)*24,IF(H379&lt;I379,(I379-H379)*24)),""))))</f>
        <v/>
      </c>
      <c r="BR379" s="137"/>
      <c r="BS379" s="137"/>
      <c r="BT379" s="138"/>
      <c r="BU379" s="128">
        <f t="shared" si="93"/>
        <v>0</v>
      </c>
      <c r="BV379" s="129" t="str">
        <f t="shared" si="94"/>
        <v>Onsdag</v>
      </c>
      <c r="CF379" s="140"/>
      <c r="CG379" s="140"/>
      <c r="CP379" s="141"/>
    </row>
    <row r="380" spans="2:94" s="139" customFormat="1" x14ac:dyDescent="0.2">
      <c r="B380" s="133"/>
      <c r="C380" s="134">
        <f t="shared" si="97"/>
        <v>43811</v>
      </c>
      <c r="D380" s="134" t="str">
        <f t="shared" si="98"/>
        <v>Torsdag</v>
      </c>
      <c r="E380" s="135"/>
      <c r="F380" s="109" t="str">
        <f>IF(OR(E380=""),"",VLOOKUP(E380,[1]Arbejdstider!$B$4:$AE$78,2,))</f>
        <v/>
      </c>
      <c r="G380" s="109" t="str">
        <f>IF(OR(E380=""),"",VLOOKUP(E380,[1]Arbejdstider!$B$4:$AE$78,3,))</f>
        <v/>
      </c>
      <c r="H380" s="109" t="str">
        <f>IF(OR(E380=""),"",VLOOKUP(E380,[1]Arbejdstider!$B$4:$AE$78,4,))</f>
        <v/>
      </c>
      <c r="I380" s="109" t="str">
        <f>IF(OR(E380=""),"",VLOOKUP(E380,[1]Arbejdstider!$B$4:$AE$78,5,))</f>
        <v/>
      </c>
      <c r="J380" s="110" t="str">
        <f>IF(OR(E380=""),"",VLOOKUP(E380,[1]Arbejdstider!$B$4:$AE$78,6,))</f>
        <v/>
      </c>
      <c r="K380" s="110" t="str">
        <f>IF(OR(E380=""),"",VLOOKUP(E380,[1]Arbejdstider!$B$4:$AE$78,7,))</f>
        <v/>
      </c>
      <c r="L380" s="111" t="str">
        <f>IF(OR(E380=""),"",VLOOKUP(E380,[1]Arbejdstider!$B$3:$AE$78,10,))</f>
        <v/>
      </c>
      <c r="M380" s="111" t="str">
        <f>IF(OR(E380=""),"",VLOOKUP(E380,[1]Arbejdstider!$B$4:$AE$78,11,))</f>
        <v/>
      </c>
      <c r="N380" s="109" t="str">
        <f>IF(OR(E380=""),"",VLOOKUP(E380,[1]Arbejdstider!$B$4:$AE$78,14,))</f>
        <v/>
      </c>
      <c r="O380" s="109" t="str">
        <f>IF(OR(E380=""),"",VLOOKUP(E380,[1]Arbejdstider!$B$4:$AE$78,15,))</f>
        <v/>
      </c>
      <c r="P380" s="109" t="str">
        <f>IF(OR(E380=""),"",VLOOKUP(E380,[1]Arbejdstider!$B$4:$AE$78,12,))</f>
        <v/>
      </c>
      <c r="Q380" s="109" t="str">
        <f>IF(OR(E380=""),"",VLOOKUP(E380,[1]Arbejdstider!$B$4:$AE$78,13,))</f>
        <v/>
      </c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 t="str">
        <f>IF(OR(E380=""),"",VLOOKUP(E380,[1]Arbejdstider!$B$4:$AE$78,16,))</f>
        <v/>
      </c>
      <c r="AC380" s="112" t="str">
        <f>IF(OR(E380=""),"",VLOOKUP(E380,[1]Arbejdstider!$B$4:$AE$78,17,))</f>
        <v/>
      </c>
      <c r="AD380" s="112" t="str">
        <f>IF(OR(E380=""),"",VLOOKUP(E380,[1]Arbejdstider!$B$4:$AE$78,18,))</f>
        <v/>
      </c>
      <c r="AE380" s="112" t="str">
        <f>IF(OR(E380=""),"",VLOOKUP(E380,[1]Arbejdstider!$B$4:$AE$78,19,))</f>
        <v/>
      </c>
      <c r="AF380" s="113" t="str">
        <f>IF(OR(E380=""),"",VLOOKUP(E380,[1]Arbejdstider!$B$4:$AE$78,20,))</f>
        <v/>
      </c>
      <c r="AG380" s="109" t="str">
        <f>IF(OR(E380=""),"",VLOOKUP(E380,[1]Arbejdstider!$B$4:$AE$78,21,))</f>
        <v/>
      </c>
      <c r="AH380" s="109" t="str">
        <f>IF(OR(E380=""),"",VLOOKUP(E380,[1]Arbejdstider!$B$4:$AE$78,22,))</f>
        <v/>
      </c>
      <c r="AI380" s="109" t="str">
        <f>IF(OR(E380=""),"",VLOOKUP(E380,[1]Arbejdstider!$B$4:$AE$78,23,))</f>
        <v/>
      </c>
      <c r="AJ380" s="114" t="str">
        <f>IF(OR(E380=""),"",VLOOKUP(E380,[1]Arbejdstider!$B$4:$AE$78,20,))</f>
        <v/>
      </c>
      <c r="AK380" s="110" t="str">
        <f>IF(OR(E380=""),"",VLOOKUP(E380,[1]Arbejdstider!$B$4:$AE$78,21,))</f>
        <v/>
      </c>
      <c r="AL380" s="115"/>
      <c r="AM380" s="115"/>
      <c r="AN380" s="115"/>
      <c r="AO380" s="115"/>
      <c r="AP380" s="115"/>
      <c r="AQ380" s="115"/>
      <c r="AR380" s="116"/>
      <c r="AS380" s="117"/>
      <c r="AT380" s="118" t="str">
        <f>IF(OR(E380=""),"",VLOOKUP(E380,[1]Arbejdstider!$B$4:$AE$78,24,))</f>
        <v/>
      </c>
      <c r="AU380" s="113" t="str">
        <f>IF(OR(E380=""),"",VLOOKUP(E380,[1]Arbejdstider!$B$4:$AE$78,22,))</f>
        <v/>
      </c>
      <c r="AV380" s="113" t="str">
        <f>IF(OR(E380=""),"",VLOOKUP(E380,[1]Arbejdstider!$B$4:$AE$78,23,))</f>
        <v/>
      </c>
      <c r="AW380" s="119">
        <f t="shared" si="100"/>
        <v>0</v>
      </c>
      <c r="AX380" s="120">
        <f>IF(OR($F380="",$G380=""),0,((IF($G380-MAX($F380,([1]Arbejdstider!$C$84/24))+($G380&lt;$F380)&lt;0,0,$G380-MAX($F380,([1]Arbejdstider!$C$84/24))+($G380&lt;$F380)))*24)-((IF(($G380-MAX($F380,([1]Arbejdstider!$D$84/24))+($G380&lt;$F380))&lt;0,0,($G380-MAX($F380,([1]Arbejdstider!$D$84/24))+($G380&lt;$F380)))))*24)</f>
        <v>0</v>
      </c>
      <c r="AY380" s="122">
        <f>IF(OR($F380="",$G380=""),0,((IF($G380-MAX($F380,([1]Arbejdstider!$C$85/24))+($G380&lt;$F380)&lt;0,0,$G380-MAX($F380,([1]Arbejdstider!$C$85/24))+($G380&lt;$F380)))*24)-((IF(($G380-MAX($F380,([1]Arbejdstider!$D$85/24))+($G380&lt;$F380))&lt;0,0,($G380-MAX($F380,([1]Arbejdstider!$D$85/24))+($G380&lt;$F380)))))*24)-IF(OR($AR380="",$AS380=""),0,((IF($AS380-MAX($AR380,([1]Arbejdstider!$C$85/24))+($AS380&lt;$AR380)&lt;0,0,$AS380-MAX($AR380,([1]Arbejdstider!$C$85/24))+($AS380&lt;$AR380)))*24)-((IF(($AS380-MAX($AR380,([1]Arbejdstider!$D$85/24))+($AS380&lt;$AR380))&lt;0,0,($AS380-MAX($AR380,([1]Arbejdstider!$D$85/24))+($AS380&lt;$AR380)))))*24)</f>
        <v>0</v>
      </c>
      <c r="AZ380" s="122" t="str">
        <f>IFERROR(CEILING(IF(E380="","",IF(OR($F380=0,$G380=0),0,($G380&lt;=$F380)*(1-([1]Arbejdstider!$C$86/24)+([1]Arbejdstider!$D$86/24))*24+(MIN(([1]Arbejdstider!$D$86/24),$G380)-MIN(([1]Arbejdstider!$D$86/24),$F380)+MAX(([1]Arbejdstider!$C$86/24),$G380)-MAX(([1]Arbejdstider!$C$86/24),$F380))*24)-IF(OR($AR380=0,$AS380=0),0,($AS380&lt;=$AR380)*(1-([1]Arbejdstider!$C$86/24)+([1]Arbejdstider!$D$86/24))*24+(MIN(([1]Arbejdstider!$D$86/24),$AS380)-MIN(([1]Arbejdstider!$D$86/24),$AR380)+MAX(([1]Arbejdstider!$C$86/24),$AS380)-MAX(([1]Arbejdstider!$C$86/24),$AR380))*24)+IF(OR($H380=0,$I380=0),0,($I380&lt;=$H380)*(1-([1]Arbejdstider!$C$86/24)+([1]Arbejdstider!$D$86/24))*24+(MIN(([1]Arbejdstider!$D$86/24),$I380)-MIN(([1]Arbejdstider!$D$86/24),$H380)+MAX(([1]Arbejdstider!$C$86/24),$G380)-MAX(([1]Arbejdstider!$C$86/24),$H380))*24)),0.5),"")</f>
        <v/>
      </c>
      <c r="BA380" s="122">
        <f t="shared" si="86"/>
        <v>0</v>
      </c>
      <c r="BB380" s="122">
        <f t="shared" si="87"/>
        <v>0</v>
      </c>
      <c r="BC380" s="122">
        <f t="shared" si="88"/>
        <v>0</v>
      </c>
      <c r="BD380" s="123"/>
      <c r="BE380" s="124"/>
      <c r="BF380" s="122">
        <f t="shared" si="85"/>
        <v>0</v>
      </c>
      <c r="BG380" s="122" t="str">
        <f t="shared" si="95"/>
        <v/>
      </c>
      <c r="BH380" s="122">
        <f t="shared" si="89"/>
        <v>0</v>
      </c>
      <c r="BI380" s="121">
        <f t="shared" si="90"/>
        <v>0</v>
      </c>
      <c r="BJ380" s="122">
        <f t="shared" si="91"/>
        <v>0</v>
      </c>
      <c r="BK380" s="122">
        <f t="shared" si="99"/>
        <v>0</v>
      </c>
      <c r="BL380" s="121">
        <f t="shared" si="96"/>
        <v>0</v>
      </c>
      <c r="BM380" s="121">
        <f t="shared" si="92"/>
        <v>0</v>
      </c>
      <c r="BN380" s="121"/>
      <c r="BO380" s="136"/>
      <c r="BP380" s="137">
        <f>IF(OR(F380=0,G380=0),0,IF(AND(WEEKDAY(C380,2)=5,G380&lt;F380,G380&gt;(6/24)),(G380-MAX(F380,(6/24))+(F380&gt;G380))*24-7,IF(WEEKDAY(C380,2)=6,(G380-MAX(F380,(6/24))+(F380&gt;G380))*24,IF(WEEKDAY(C380,2)=7,IF(F380&gt;G380,([1]Arbejdstider!H$87-F380)*24,IF(F380&lt;G380,(G380-F380)*24)),0))))</f>
        <v>0</v>
      </c>
      <c r="BQ380" s="126" t="str">
        <f>IF(OR(H380=0,I380=0),0,IF(AND(WEEKDAY(C380,2)=5,I380&lt;H380,I380&gt;(6/24)),(I380-MAX(H380,(6/24))+(H380&gt;I380))*24-7,IF(WEEKDAY(C380,2)=6,(I380-MAX(H380,(6/24))+(H380&gt;I380))*24,IF(WEEKDAY(C380,2)=7,IF(H380&gt;I380,([1]Arbejdstider!H$87-H380)*24,IF(H380&lt;I380,(I380-H380)*24)),""))))</f>
        <v/>
      </c>
      <c r="BR380" s="137"/>
      <c r="BS380" s="137"/>
      <c r="BT380" s="138"/>
      <c r="BU380" s="128">
        <f t="shared" si="93"/>
        <v>0</v>
      </c>
      <c r="BV380" s="129" t="str">
        <f t="shared" si="94"/>
        <v>Torsdag</v>
      </c>
      <c r="CF380" s="140"/>
      <c r="CG380" s="140"/>
      <c r="CP380" s="141"/>
    </row>
    <row r="381" spans="2:94" s="139" customFormat="1" x14ac:dyDescent="0.2">
      <c r="B381" s="133"/>
      <c r="C381" s="134">
        <f t="shared" si="97"/>
        <v>43812</v>
      </c>
      <c r="D381" s="134" t="str">
        <f t="shared" si="98"/>
        <v>Fredag</v>
      </c>
      <c r="E381" s="135"/>
      <c r="F381" s="109" t="str">
        <f>IF(OR(E381=""),"",VLOOKUP(E381,[1]Arbejdstider!$B$4:$AE$78,2,))</f>
        <v/>
      </c>
      <c r="G381" s="109" t="str">
        <f>IF(OR(E381=""),"",VLOOKUP(E381,[1]Arbejdstider!$B$4:$AE$78,3,))</f>
        <v/>
      </c>
      <c r="H381" s="109" t="str">
        <f>IF(OR(E381=""),"",VLOOKUP(E381,[1]Arbejdstider!$B$4:$AE$78,4,))</f>
        <v/>
      </c>
      <c r="I381" s="109" t="str">
        <f>IF(OR(E381=""),"",VLOOKUP(E381,[1]Arbejdstider!$B$4:$AE$78,5,))</f>
        <v/>
      </c>
      <c r="J381" s="110" t="str">
        <f>IF(OR(E381=""),"",VLOOKUP(E381,[1]Arbejdstider!$B$4:$AE$78,6,))</f>
        <v/>
      </c>
      <c r="K381" s="110" t="str">
        <f>IF(OR(E381=""),"",VLOOKUP(E381,[1]Arbejdstider!$B$4:$AE$78,7,))</f>
        <v/>
      </c>
      <c r="L381" s="111" t="str">
        <f>IF(OR(E381=""),"",VLOOKUP(E381,[1]Arbejdstider!$B$3:$AE$78,10,))</f>
        <v/>
      </c>
      <c r="M381" s="111" t="str">
        <f>IF(OR(E381=""),"",VLOOKUP(E381,[1]Arbejdstider!$B$4:$AE$78,11,))</f>
        <v/>
      </c>
      <c r="N381" s="109" t="str">
        <f>IF(OR(E381=""),"",VLOOKUP(E381,[1]Arbejdstider!$B$4:$AE$78,14,))</f>
        <v/>
      </c>
      <c r="O381" s="109" t="str">
        <f>IF(OR(E381=""),"",VLOOKUP(E381,[1]Arbejdstider!$B$4:$AE$78,15,))</f>
        <v/>
      </c>
      <c r="P381" s="109" t="str">
        <f>IF(OR(E381=""),"",VLOOKUP(E381,[1]Arbejdstider!$B$4:$AE$78,12,))</f>
        <v/>
      </c>
      <c r="Q381" s="109" t="str">
        <f>IF(OR(E381=""),"",VLOOKUP(E381,[1]Arbejdstider!$B$4:$AE$78,13,))</f>
        <v/>
      </c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 t="str">
        <f>IF(OR(E381=""),"",VLOOKUP(E381,[1]Arbejdstider!$B$4:$AE$78,16,))</f>
        <v/>
      </c>
      <c r="AC381" s="112" t="str">
        <f>IF(OR(E381=""),"",VLOOKUP(E381,[1]Arbejdstider!$B$4:$AE$78,17,))</f>
        <v/>
      </c>
      <c r="AD381" s="112" t="str">
        <f>IF(OR(E381=""),"",VLOOKUP(E381,[1]Arbejdstider!$B$4:$AE$78,18,))</f>
        <v/>
      </c>
      <c r="AE381" s="112" t="str">
        <f>IF(OR(E381=""),"",VLOOKUP(E381,[1]Arbejdstider!$B$4:$AE$78,19,))</f>
        <v/>
      </c>
      <c r="AF381" s="113" t="str">
        <f>IF(OR(E381=""),"",VLOOKUP(E381,[1]Arbejdstider!$B$4:$AE$78,20,))</f>
        <v/>
      </c>
      <c r="AG381" s="109" t="str">
        <f>IF(OR(E381=""),"",VLOOKUP(E381,[1]Arbejdstider!$B$4:$AE$78,21,))</f>
        <v/>
      </c>
      <c r="AH381" s="109" t="str">
        <f>IF(OR(E381=""),"",VLOOKUP(E381,[1]Arbejdstider!$B$4:$AE$78,22,))</f>
        <v/>
      </c>
      <c r="AI381" s="109" t="str">
        <f>IF(OR(E381=""),"",VLOOKUP(E381,[1]Arbejdstider!$B$4:$AE$78,23,))</f>
        <v/>
      </c>
      <c r="AJ381" s="114" t="str">
        <f>IF(OR(E381=""),"",VLOOKUP(E381,[1]Arbejdstider!$B$4:$AE$78,20,))</f>
        <v/>
      </c>
      <c r="AK381" s="110" t="str">
        <f>IF(OR(E381=""),"",VLOOKUP(E381,[1]Arbejdstider!$B$4:$AE$78,21,))</f>
        <v/>
      </c>
      <c r="AL381" s="115"/>
      <c r="AM381" s="115"/>
      <c r="AN381" s="115"/>
      <c r="AO381" s="115"/>
      <c r="AP381" s="115"/>
      <c r="AQ381" s="115"/>
      <c r="AR381" s="116"/>
      <c r="AS381" s="117"/>
      <c r="AT381" s="118" t="str">
        <f>IF(OR(E381=""),"",VLOOKUP(E381,[1]Arbejdstider!$B$4:$AE$78,24,))</f>
        <v/>
      </c>
      <c r="AU381" s="113" t="str">
        <f>IF(OR(E381=""),"",VLOOKUP(E381,[1]Arbejdstider!$B$4:$AE$78,22,))</f>
        <v/>
      </c>
      <c r="AV381" s="113" t="str">
        <f>IF(OR(E381=""),"",VLOOKUP(E381,[1]Arbejdstider!$B$4:$AE$78,23,))</f>
        <v/>
      </c>
      <c r="AW381" s="119">
        <f t="shared" si="100"/>
        <v>0</v>
      </c>
      <c r="AX381" s="120">
        <f>IF(OR($F381="",$G381=""),0,((IF($G381-MAX($F381,([1]Arbejdstider!$C$84/24))+($G381&lt;$F381)&lt;0,0,$G381-MAX($F381,([1]Arbejdstider!$C$84/24))+($G381&lt;$F381)))*24)-((IF(($G381-MAX($F381,([1]Arbejdstider!$D$84/24))+($G381&lt;$F381))&lt;0,0,($G381-MAX($F381,([1]Arbejdstider!$D$84/24))+($G381&lt;$F381)))))*24)</f>
        <v>0</v>
      </c>
      <c r="AY381" s="122">
        <f>IF(OR($F381="",$G381=""),0,((IF($G381-MAX($F381,([1]Arbejdstider!$C$85/24))+($G381&lt;$F381)&lt;0,0,$G381-MAX($F381,([1]Arbejdstider!$C$85/24))+($G381&lt;$F381)))*24)-((IF(($G381-MAX($F381,([1]Arbejdstider!$D$85/24))+($G381&lt;$F381))&lt;0,0,($G381-MAX($F381,([1]Arbejdstider!$D$85/24))+($G381&lt;$F381)))))*24)-IF(OR($AR381="",$AS381=""),0,((IF($AS381-MAX($AR381,([1]Arbejdstider!$C$85/24))+($AS381&lt;$AR381)&lt;0,0,$AS381-MAX($AR381,([1]Arbejdstider!$C$85/24))+($AS381&lt;$AR381)))*24)-((IF(($AS381-MAX($AR381,([1]Arbejdstider!$D$85/24))+($AS381&lt;$AR381))&lt;0,0,($AS381-MAX($AR381,([1]Arbejdstider!$D$85/24))+($AS381&lt;$AR381)))))*24)</f>
        <v>0</v>
      </c>
      <c r="AZ381" s="122" t="str">
        <f>IFERROR(CEILING(IF(E381="","",IF(OR($F381=0,$G381=0),0,($G381&lt;=$F381)*(1-([1]Arbejdstider!$C$86/24)+([1]Arbejdstider!$D$86/24))*24+(MIN(([1]Arbejdstider!$D$86/24),$G381)-MIN(([1]Arbejdstider!$D$86/24),$F381)+MAX(([1]Arbejdstider!$C$86/24),$G381)-MAX(([1]Arbejdstider!$C$86/24),$F381))*24)-IF(OR($AR381=0,$AS381=0),0,($AS381&lt;=$AR381)*(1-([1]Arbejdstider!$C$86/24)+([1]Arbejdstider!$D$86/24))*24+(MIN(([1]Arbejdstider!$D$86/24),$AS381)-MIN(([1]Arbejdstider!$D$86/24),$AR381)+MAX(([1]Arbejdstider!$C$86/24),$AS381)-MAX(([1]Arbejdstider!$C$86/24),$AR381))*24)+IF(OR($H381=0,$I381=0),0,($I381&lt;=$H381)*(1-([1]Arbejdstider!$C$86/24)+([1]Arbejdstider!$D$86/24))*24+(MIN(([1]Arbejdstider!$D$86/24),$I381)-MIN(([1]Arbejdstider!$D$86/24),$H381)+MAX(([1]Arbejdstider!$C$86/24),$G381)-MAX(([1]Arbejdstider!$C$86/24),$H381))*24)),0.5),"")</f>
        <v/>
      </c>
      <c r="BA381" s="122">
        <f t="shared" si="86"/>
        <v>0</v>
      </c>
      <c r="BB381" s="122">
        <f t="shared" si="87"/>
        <v>0</v>
      </c>
      <c r="BC381" s="122">
        <f t="shared" si="88"/>
        <v>0</v>
      </c>
      <c r="BD381" s="123"/>
      <c r="BE381" s="124"/>
      <c r="BF381" s="122">
        <f t="shared" si="85"/>
        <v>0</v>
      </c>
      <c r="BG381" s="122" t="str">
        <f t="shared" si="95"/>
        <v/>
      </c>
      <c r="BH381" s="122">
        <f t="shared" si="89"/>
        <v>0</v>
      </c>
      <c r="BI381" s="121">
        <f t="shared" si="90"/>
        <v>0</v>
      </c>
      <c r="BJ381" s="122">
        <f t="shared" si="91"/>
        <v>0</v>
      </c>
      <c r="BK381" s="122">
        <f t="shared" si="99"/>
        <v>0</v>
      </c>
      <c r="BL381" s="121">
        <f t="shared" si="96"/>
        <v>0</v>
      </c>
      <c r="BM381" s="121">
        <f t="shared" si="92"/>
        <v>0</v>
      </c>
      <c r="BN381" s="121"/>
      <c r="BO381" s="136"/>
      <c r="BP381" s="137">
        <f>IF(OR(F381=0,G381=0),0,IF(AND(WEEKDAY(C381,2)=5,G381&lt;F381,G381&gt;(6/24)),(G381-MAX(F381,(6/24))+(F381&gt;G381))*24-7,IF(WEEKDAY(C381,2)=6,(G381-MAX(F381,(6/24))+(F381&gt;G381))*24,IF(WEEKDAY(C381,2)=7,IF(F381&gt;G381,([1]Arbejdstider!H$87-F381)*24,IF(F381&lt;G381,(G381-F381)*24)),0))))</f>
        <v>0</v>
      </c>
      <c r="BQ381" s="126" t="str">
        <f>IF(OR(H381=0,I381=0),0,IF(AND(WEEKDAY(C381,2)=5,I381&lt;H381,I381&gt;(6/24)),(I381-MAX(H381,(6/24))+(H381&gt;I381))*24-7,IF(WEEKDAY(C381,2)=6,(I381-MAX(H381,(6/24))+(H381&gt;I381))*24,IF(WEEKDAY(C381,2)=7,IF(H381&gt;I381,([1]Arbejdstider!H$87-H381)*24,IF(H381&lt;I381,(I381-H381)*24)),""))))</f>
        <v/>
      </c>
      <c r="BR381" s="137"/>
      <c r="BS381" s="137"/>
      <c r="BT381" s="138"/>
      <c r="BU381" s="128">
        <f t="shared" si="93"/>
        <v>0</v>
      </c>
      <c r="BV381" s="129" t="str">
        <f t="shared" si="94"/>
        <v>Fredag</v>
      </c>
      <c r="CF381" s="140"/>
      <c r="CG381" s="140"/>
      <c r="CP381" s="141"/>
    </row>
    <row r="382" spans="2:94" s="139" customFormat="1" x14ac:dyDescent="0.2">
      <c r="B382" s="133"/>
      <c r="C382" s="134">
        <f t="shared" si="97"/>
        <v>43813</v>
      </c>
      <c r="D382" s="134" t="str">
        <f t="shared" si="98"/>
        <v>Lørdag</v>
      </c>
      <c r="E382" s="135"/>
      <c r="F382" s="109" t="str">
        <f>IF(OR(E382=""),"",VLOOKUP(E382,[1]Arbejdstider!$B$4:$AE$78,2,))</f>
        <v/>
      </c>
      <c r="G382" s="109" t="str">
        <f>IF(OR(E382=""),"",VLOOKUP(E382,[1]Arbejdstider!$B$4:$AE$78,3,))</f>
        <v/>
      </c>
      <c r="H382" s="109" t="str">
        <f>IF(OR(E382=""),"",VLOOKUP(E382,[1]Arbejdstider!$B$4:$AE$78,4,))</f>
        <v/>
      </c>
      <c r="I382" s="109" t="str">
        <f>IF(OR(E382=""),"",VLOOKUP(E382,[1]Arbejdstider!$B$4:$AE$78,5,))</f>
        <v/>
      </c>
      <c r="J382" s="110" t="str">
        <f>IF(OR(E382=""),"",VLOOKUP(E382,[1]Arbejdstider!$B$4:$AE$78,6,))</f>
        <v/>
      </c>
      <c r="K382" s="110" t="str">
        <f>IF(OR(E382=""),"",VLOOKUP(E382,[1]Arbejdstider!$B$4:$AE$78,7,))</f>
        <v/>
      </c>
      <c r="L382" s="111" t="str">
        <f>IF(OR(E382=""),"",VLOOKUP(E382,[1]Arbejdstider!$B$3:$AE$78,10,))</f>
        <v/>
      </c>
      <c r="M382" s="111" t="str">
        <f>IF(OR(E382=""),"",VLOOKUP(E382,[1]Arbejdstider!$B$4:$AE$78,11,))</f>
        <v/>
      </c>
      <c r="N382" s="109" t="str">
        <f>IF(OR(E382=""),"",VLOOKUP(E382,[1]Arbejdstider!$B$4:$AE$78,14,))</f>
        <v/>
      </c>
      <c r="O382" s="109" t="str">
        <f>IF(OR(E382=""),"",VLOOKUP(E382,[1]Arbejdstider!$B$4:$AE$78,15,))</f>
        <v/>
      </c>
      <c r="P382" s="109" t="str">
        <f>IF(OR(E382=""),"",VLOOKUP(E382,[1]Arbejdstider!$B$4:$AE$78,12,))</f>
        <v/>
      </c>
      <c r="Q382" s="109" t="str">
        <f>IF(OR(E382=""),"",VLOOKUP(E382,[1]Arbejdstider!$B$4:$AE$78,13,))</f>
        <v/>
      </c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 t="str">
        <f>IF(OR(E382=""),"",VLOOKUP(E382,[1]Arbejdstider!$B$4:$AE$78,16,))</f>
        <v/>
      </c>
      <c r="AC382" s="112" t="str">
        <f>IF(OR(E382=""),"",VLOOKUP(E382,[1]Arbejdstider!$B$4:$AE$78,17,))</f>
        <v/>
      </c>
      <c r="AD382" s="112" t="str">
        <f>IF(OR(E382=""),"",VLOOKUP(E382,[1]Arbejdstider!$B$4:$AE$78,18,))</f>
        <v/>
      </c>
      <c r="AE382" s="112" t="str">
        <f>IF(OR(E382=""),"",VLOOKUP(E382,[1]Arbejdstider!$B$4:$AE$78,19,))</f>
        <v/>
      </c>
      <c r="AF382" s="113" t="str">
        <f>IF(OR(E382=""),"",VLOOKUP(E382,[1]Arbejdstider!$B$4:$AE$78,20,))</f>
        <v/>
      </c>
      <c r="AG382" s="109" t="str">
        <f>IF(OR(E382=""),"",VLOOKUP(E382,[1]Arbejdstider!$B$4:$AE$78,21,))</f>
        <v/>
      </c>
      <c r="AH382" s="109" t="str">
        <f>IF(OR(E382=""),"",VLOOKUP(E382,[1]Arbejdstider!$B$4:$AE$78,22,))</f>
        <v/>
      </c>
      <c r="AI382" s="109" t="str">
        <f>IF(OR(E382=""),"",VLOOKUP(E382,[1]Arbejdstider!$B$4:$AE$78,23,))</f>
        <v/>
      </c>
      <c r="AJ382" s="114" t="str">
        <f>IF(OR(E382=""),"",VLOOKUP(E382,[1]Arbejdstider!$B$4:$AE$78,20,))</f>
        <v/>
      </c>
      <c r="AK382" s="110" t="str">
        <f>IF(OR(E382=""),"",VLOOKUP(E382,[1]Arbejdstider!$B$4:$AE$78,21,))</f>
        <v/>
      </c>
      <c r="AL382" s="115"/>
      <c r="AM382" s="115"/>
      <c r="AN382" s="115"/>
      <c r="AO382" s="115"/>
      <c r="AP382" s="115"/>
      <c r="AQ382" s="115"/>
      <c r="AR382" s="116"/>
      <c r="AS382" s="117"/>
      <c r="AT382" s="118" t="str">
        <f>IF(OR(E382=""),"",VLOOKUP(E382,[1]Arbejdstider!$B$4:$AE$78,24,))</f>
        <v/>
      </c>
      <c r="AU382" s="113" t="str">
        <f>IF(OR(E382=""),"",VLOOKUP(E382,[1]Arbejdstider!$B$4:$AE$78,22,))</f>
        <v/>
      </c>
      <c r="AV382" s="113" t="str">
        <f>IF(OR(E382=""),"",VLOOKUP(E382,[1]Arbejdstider!$B$4:$AE$78,23,))</f>
        <v/>
      </c>
      <c r="AW382" s="119">
        <f t="shared" si="100"/>
        <v>0</v>
      </c>
      <c r="AX382" s="120">
        <f>IF(OR($F382="",$G382=""),0,((IF($G382-MAX($F382,([1]Arbejdstider!$C$84/24))+($G382&lt;$F382)&lt;0,0,$G382-MAX($F382,([1]Arbejdstider!$C$84/24))+($G382&lt;$F382)))*24)-((IF(($G382-MAX($F382,([1]Arbejdstider!$D$84/24))+($G382&lt;$F382))&lt;0,0,($G382-MAX($F382,([1]Arbejdstider!$D$84/24))+($G382&lt;$F382)))))*24)</f>
        <v>0</v>
      </c>
      <c r="AY382" s="122">
        <f>IF(OR($F382="",$G382=""),0,((IF($G382-MAX($F382,([1]Arbejdstider!$C$85/24))+($G382&lt;$F382)&lt;0,0,$G382-MAX($F382,([1]Arbejdstider!$C$85/24))+($G382&lt;$F382)))*24)-((IF(($G382-MAX($F382,([1]Arbejdstider!$D$85/24))+($G382&lt;$F382))&lt;0,0,($G382-MAX($F382,([1]Arbejdstider!$D$85/24))+($G382&lt;$F382)))))*24)-IF(OR($AR382="",$AS382=""),0,((IF($AS382-MAX($AR382,([1]Arbejdstider!$C$85/24))+($AS382&lt;$AR382)&lt;0,0,$AS382-MAX($AR382,([1]Arbejdstider!$C$85/24))+($AS382&lt;$AR382)))*24)-((IF(($AS382-MAX($AR382,([1]Arbejdstider!$D$85/24))+($AS382&lt;$AR382))&lt;0,0,($AS382-MAX($AR382,([1]Arbejdstider!$D$85/24))+($AS382&lt;$AR382)))))*24)</f>
        <v>0</v>
      </c>
      <c r="AZ382" s="122" t="str">
        <f>IFERROR(CEILING(IF(E382="","",IF(OR($F382=0,$G382=0),0,($G382&lt;=$F382)*(1-([1]Arbejdstider!$C$86/24)+([1]Arbejdstider!$D$86/24))*24+(MIN(([1]Arbejdstider!$D$86/24),$G382)-MIN(([1]Arbejdstider!$D$86/24),$F382)+MAX(([1]Arbejdstider!$C$86/24),$G382)-MAX(([1]Arbejdstider!$C$86/24),$F382))*24)-IF(OR($AR382=0,$AS382=0),0,($AS382&lt;=$AR382)*(1-([1]Arbejdstider!$C$86/24)+([1]Arbejdstider!$D$86/24))*24+(MIN(([1]Arbejdstider!$D$86/24),$AS382)-MIN(([1]Arbejdstider!$D$86/24),$AR382)+MAX(([1]Arbejdstider!$C$86/24),$AS382)-MAX(([1]Arbejdstider!$C$86/24),$AR382))*24)+IF(OR($H382=0,$I382=0),0,($I382&lt;=$H382)*(1-([1]Arbejdstider!$C$86/24)+([1]Arbejdstider!$D$86/24))*24+(MIN(([1]Arbejdstider!$D$86/24),$I382)-MIN(([1]Arbejdstider!$D$86/24),$H382)+MAX(([1]Arbejdstider!$C$86/24),$G382)-MAX(([1]Arbejdstider!$C$86/24),$H382))*24)),0.5),"")</f>
        <v/>
      </c>
      <c r="BA382" s="122">
        <f t="shared" si="86"/>
        <v>0</v>
      </c>
      <c r="BB382" s="122">
        <f t="shared" si="87"/>
        <v>0</v>
      </c>
      <c r="BC382" s="122">
        <f t="shared" si="88"/>
        <v>0</v>
      </c>
      <c r="BD382" s="123"/>
      <c r="BE382" s="124"/>
      <c r="BF382" s="122">
        <f t="shared" si="85"/>
        <v>0</v>
      </c>
      <c r="BG382" s="122" t="str">
        <f t="shared" si="95"/>
        <v/>
      </c>
      <c r="BH382" s="122">
        <f t="shared" si="89"/>
        <v>0</v>
      </c>
      <c r="BI382" s="121">
        <f t="shared" si="90"/>
        <v>0</v>
      </c>
      <c r="BJ382" s="122">
        <f t="shared" si="91"/>
        <v>0</v>
      </c>
      <c r="BK382" s="122">
        <f t="shared" si="99"/>
        <v>0</v>
      </c>
      <c r="BL382" s="121">
        <f t="shared" si="96"/>
        <v>0</v>
      </c>
      <c r="BM382" s="121">
        <f t="shared" si="92"/>
        <v>0</v>
      </c>
      <c r="BN382" s="121"/>
      <c r="BO382" s="136"/>
      <c r="BP382" s="137" t="e">
        <f>IF(OR(F382=0,G382=0),0,IF(AND(WEEKDAY(C382,2)=5,G382&lt;F382,G382&gt;(6/24)),(G382-MAX(F382,(6/24))+(F382&gt;G382))*24-7,IF(WEEKDAY(C382,2)=6,(G382-MAX(F382,(6/24))+(F382&gt;G382))*24,IF(WEEKDAY(C382,2)=7,IF(F382&gt;G382,([1]Arbejdstider!H$87-F382)*24,IF(F382&lt;G382,(G382-F382)*24)),0))))</f>
        <v>#VALUE!</v>
      </c>
      <c r="BQ382" s="126" t="e">
        <f>IF(OR(H382=0,I382=0),0,IF(AND(WEEKDAY(C382,2)=5,I382&lt;H382,I382&gt;(6/24)),(I382-MAX(H382,(6/24))+(H382&gt;I382))*24-7,IF(WEEKDAY(C382,2)=6,(I382-MAX(H382,(6/24))+(H382&gt;I382))*24,IF(WEEKDAY(C382,2)=7,IF(H382&gt;I382,([1]Arbejdstider!H$87-H382)*24,IF(H382&lt;I382,(I382-H382)*24)),""))))</f>
        <v>#VALUE!</v>
      </c>
      <c r="BR382" s="137"/>
      <c r="BS382" s="137"/>
      <c r="BT382" s="138"/>
      <c r="BU382" s="128">
        <f t="shared" si="93"/>
        <v>0</v>
      </c>
      <c r="BV382" s="129" t="str">
        <f t="shared" si="94"/>
        <v>Lørdag</v>
      </c>
      <c r="CF382" s="140"/>
      <c r="CG382" s="140"/>
      <c r="CP382" s="141"/>
    </row>
    <row r="383" spans="2:94" s="139" customFormat="1" x14ac:dyDescent="0.2">
      <c r="B383" s="133"/>
      <c r="C383" s="134">
        <f t="shared" si="97"/>
        <v>43814</v>
      </c>
      <c r="D383" s="134" t="str">
        <f t="shared" si="98"/>
        <v>Søndag</v>
      </c>
      <c r="E383" s="135"/>
      <c r="F383" s="109" t="str">
        <f>IF(OR(E383=""),"",VLOOKUP(E383,[1]Arbejdstider!$B$4:$AE$78,2,))</f>
        <v/>
      </c>
      <c r="G383" s="109" t="str">
        <f>IF(OR(E383=""),"",VLOOKUP(E383,[1]Arbejdstider!$B$4:$AE$78,3,))</f>
        <v/>
      </c>
      <c r="H383" s="109" t="str">
        <f>IF(OR(E383=""),"",VLOOKUP(E383,[1]Arbejdstider!$B$4:$AE$78,4,))</f>
        <v/>
      </c>
      <c r="I383" s="109" t="str">
        <f>IF(OR(E383=""),"",VLOOKUP(E383,[1]Arbejdstider!$B$4:$AE$78,5,))</f>
        <v/>
      </c>
      <c r="J383" s="110" t="str">
        <f>IF(OR(E383=""),"",VLOOKUP(E383,[1]Arbejdstider!$B$4:$AE$78,6,))</f>
        <v/>
      </c>
      <c r="K383" s="110" t="str">
        <f>IF(OR(E383=""),"",VLOOKUP(E383,[1]Arbejdstider!$B$4:$AE$78,7,))</f>
        <v/>
      </c>
      <c r="L383" s="111" t="str">
        <f>IF(OR(E383=""),"",VLOOKUP(E383,[1]Arbejdstider!$B$3:$AE$78,10,))</f>
        <v/>
      </c>
      <c r="M383" s="111" t="str">
        <f>IF(OR(E383=""),"",VLOOKUP(E383,[1]Arbejdstider!$B$4:$AE$78,11,))</f>
        <v/>
      </c>
      <c r="N383" s="109" t="str">
        <f>IF(OR(E383=""),"",VLOOKUP(E383,[1]Arbejdstider!$B$4:$AE$78,14,))</f>
        <v/>
      </c>
      <c r="O383" s="109" t="str">
        <f>IF(OR(E383=""),"",VLOOKUP(E383,[1]Arbejdstider!$B$4:$AE$78,15,))</f>
        <v/>
      </c>
      <c r="P383" s="109" t="str">
        <f>IF(OR(E383=""),"",VLOOKUP(E383,[1]Arbejdstider!$B$4:$AE$78,12,))</f>
        <v/>
      </c>
      <c r="Q383" s="109" t="str">
        <f>IF(OR(E383=""),"",VLOOKUP(E383,[1]Arbejdstider!$B$4:$AE$78,13,))</f>
        <v/>
      </c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 t="str">
        <f>IF(OR(E383=""),"",VLOOKUP(E383,[1]Arbejdstider!$B$4:$AE$78,16,))</f>
        <v/>
      </c>
      <c r="AC383" s="112" t="str">
        <f>IF(OR(E383=""),"",VLOOKUP(E383,[1]Arbejdstider!$B$4:$AE$78,17,))</f>
        <v/>
      </c>
      <c r="AD383" s="112" t="str">
        <f>IF(OR(E383=""),"",VLOOKUP(E383,[1]Arbejdstider!$B$4:$AE$78,18,))</f>
        <v/>
      </c>
      <c r="AE383" s="112" t="str">
        <f>IF(OR(E383=""),"",VLOOKUP(E383,[1]Arbejdstider!$B$4:$AE$78,19,))</f>
        <v/>
      </c>
      <c r="AF383" s="113" t="str">
        <f>IF(OR(E383=""),"",VLOOKUP(E383,[1]Arbejdstider!$B$4:$AE$78,20,))</f>
        <v/>
      </c>
      <c r="AG383" s="109" t="str">
        <f>IF(OR(E383=""),"",VLOOKUP(E383,[1]Arbejdstider!$B$4:$AE$78,21,))</f>
        <v/>
      </c>
      <c r="AH383" s="109" t="str">
        <f>IF(OR(E383=""),"",VLOOKUP(E383,[1]Arbejdstider!$B$4:$AE$78,22,))</f>
        <v/>
      </c>
      <c r="AI383" s="109" t="str">
        <f>IF(OR(E383=""),"",VLOOKUP(E383,[1]Arbejdstider!$B$4:$AE$78,23,))</f>
        <v/>
      </c>
      <c r="AJ383" s="114" t="str">
        <f>IF(OR(E383=""),"",VLOOKUP(E383,[1]Arbejdstider!$B$4:$AE$78,20,))</f>
        <v/>
      </c>
      <c r="AK383" s="110" t="str">
        <f>IF(OR(E383=""),"",VLOOKUP(E383,[1]Arbejdstider!$B$4:$AE$78,21,))</f>
        <v/>
      </c>
      <c r="AL383" s="115"/>
      <c r="AM383" s="115"/>
      <c r="AN383" s="115"/>
      <c r="AO383" s="115"/>
      <c r="AP383" s="115"/>
      <c r="AQ383" s="115"/>
      <c r="AR383" s="116"/>
      <c r="AS383" s="117"/>
      <c r="AT383" s="118" t="str">
        <f>IF(OR(E383=""),"",VLOOKUP(E383,[1]Arbejdstider!$B$4:$AE$78,24,))</f>
        <v/>
      </c>
      <c r="AU383" s="113" t="str">
        <f>IF(OR(E383=""),"",VLOOKUP(E383,[1]Arbejdstider!$B$4:$AE$78,22,))</f>
        <v/>
      </c>
      <c r="AV383" s="113" t="str">
        <f>IF(OR(E383=""),"",VLOOKUP(E383,[1]Arbejdstider!$B$4:$AE$78,23,))</f>
        <v/>
      </c>
      <c r="AW383" s="119">
        <f t="shared" si="100"/>
        <v>0</v>
      </c>
      <c r="AX383" s="120">
        <f>IF(OR($F383="",$G383=""),0,((IF($G383-MAX($F383,([1]Arbejdstider!$C$84/24))+($G383&lt;$F383)&lt;0,0,$G383-MAX($F383,([1]Arbejdstider!$C$84/24))+($G383&lt;$F383)))*24)-((IF(($G383-MAX($F383,([1]Arbejdstider!$D$84/24))+($G383&lt;$F383))&lt;0,0,($G383-MAX($F383,([1]Arbejdstider!$D$84/24))+($G383&lt;$F383)))))*24)</f>
        <v>0</v>
      </c>
      <c r="AY383" s="122">
        <f>IF(OR($F383="",$G383=""),0,((IF($G383-MAX($F383,([1]Arbejdstider!$C$85/24))+($G383&lt;$F383)&lt;0,0,$G383-MAX($F383,([1]Arbejdstider!$C$85/24))+($G383&lt;$F383)))*24)-((IF(($G383-MAX($F383,([1]Arbejdstider!$D$85/24))+($G383&lt;$F383))&lt;0,0,($G383-MAX($F383,([1]Arbejdstider!$D$85/24))+($G383&lt;$F383)))))*24)-IF(OR($AR383="",$AS383=""),0,((IF($AS383-MAX($AR383,([1]Arbejdstider!$C$85/24))+($AS383&lt;$AR383)&lt;0,0,$AS383-MAX($AR383,([1]Arbejdstider!$C$85/24))+($AS383&lt;$AR383)))*24)-((IF(($AS383-MAX($AR383,([1]Arbejdstider!$D$85/24))+($AS383&lt;$AR383))&lt;0,0,($AS383-MAX($AR383,([1]Arbejdstider!$D$85/24))+($AS383&lt;$AR383)))))*24)</f>
        <v>0</v>
      </c>
      <c r="AZ383" s="122" t="str">
        <f>IFERROR(CEILING(IF(E383="","",IF(OR($F383=0,$G383=0),0,($G383&lt;=$F383)*(1-([1]Arbejdstider!$C$86/24)+([1]Arbejdstider!$D$86/24))*24+(MIN(([1]Arbejdstider!$D$86/24),$G383)-MIN(([1]Arbejdstider!$D$86/24),$F383)+MAX(([1]Arbejdstider!$C$86/24),$G383)-MAX(([1]Arbejdstider!$C$86/24),$F383))*24)-IF(OR($AR383=0,$AS383=0),0,($AS383&lt;=$AR383)*(1-([1]Arbejdstider!$C$86/24)+([1]Arbejdstider!$D$86/24))*24+(MIN(([1]Arbejdstider!$D$86/24),$AS383)-MIN(([1]Arbejdstider!$D$86/24),$AR383)+MAX(([1]Arbejdstider!$C$86/24),$AS383)-MAX(([1]Arbejdstider!$C$86/24),$AR383))*24)+IF(OR($H383=0,$I383=0),0,($I383&lt;=$H383)*(1-([1]Arbejdstider!$C$86/24)+([1]Arbejdstider!$D$86/24))*24+(MIN(([1]Arbejdstider!$D$86/24),$I383)-MIN(([1]Arbejdstider!$D$86/24),$H383)+MAX(([1]Arbejdstider!$C$86/24),$G383)-MAX(([1]Arbejdstider!$C$86/24),$H383))*24)),0.5),"")</f>
        <v/>
      </c>
      <c r="BA383" s="122">
        <f t="shared" si="86"/>
        <v>0</v>
      </c>
      <c r="BB383" s="122">
        <f t="shared" si="87"/>
        <v>0</v>
      </c>
      <c r="BC383" s="122">
        <f t="shared" si="88"/>
        <v>0</v>
      </c>
      <c r="BD383" s="123"/>
      <c r="BE383" s="124"/>
      <c r="BF383" s="122">
        <f t="shared" si="85"/>
        <v>0</v>
      </c>
      <c r="BG383" s="122">
        <f t="shared" si="95"/>
        <v>0</v>
      </c>
      <c r="BH383" s="122">
        <f t="shared" si="89"/>
        <v>0</v>
      </c>
      <c r="BI383" s="121">
        <f t="shared" si="90"/>
        <v>0</v>
      </c>
      <c r="BJ383" s="122">
        <f t="shared" si="91"/>
        <v>0</v>
      </c>
      <c r="BK383" s="122">
        <f t="shared" si="99"/>
        <v>0</v>
      </c>
      <c r="BL383" s="121">
        <f t="shared" si="96"/>
        <v>0</v>
      </c>
      <c r="BM383" s="121">
        <f t="shared" si="92"/>
        <v>0</v>
      </c>
      <c r="BN383" s="121"/>
      <c r="BO383" s="136"/>
      <c r="BP383" s="137" t="b">
        <f>IF(OR(F383=0,G383=0),0,IF(AND(WEEKDAY(C383,2)=5,G383&lt;F383,G383&gt;(6/24)),(G383-MAX(F383,(6/24))+(F383&gt;G383))*24-7,IF(WEEKDAY(C383,2)=6,(G383-MAX(F383,(6/24))+(F383&gt;G383))*24,IF(WEEKDAY(C383,2)=7,IF(F383&gt;G383,([1]Arbejdstider!H$87-F383)*24,IF(F383&lt;G383,(G383-F383)*24)),0))))</f>
        <v>0</v>
      </c>
      <c r="BQ383" s="126" t="b">
        <f>IF(OR(H383=0,I383=0),0,IF(AND(WEEKDAY(C383,2)=5,I383&lt;H383,I383&gt;(6/24)),(I383-MAX(H383,(6/24))+(H383&gt;I383))*24-7,IF(WEEKDAY(C383,2)=6,(I383-MAX(H383,(6/24))+(H383&gt;I383))*24,IF(WEEKDAY(C383,2)=7,IF(H383&gt;I383,([1]Arbejdstider!H$87-H383)*24,IF(H383&lt;I383,(I383-H383)*24)),""))))</f>
        <v>0</v>
      </c>
      <c r="BR383" s="137"/>
      <c r="BS383" s="137"/>
      <c r="BT383" s="138"/>
      <c r="BU383" s="128">
        <f t="shared" si="93"/>
        <v>0</v>
      </c>
      <c r="BV383" s="129" t="str">
        <f t="shared" si="94"/>
        <v>Søndag</v>
      </c>
      <c r="CF383" s="140"/>
      <c r="CG383" s="140"/>
      <c r="CP383" s="141"/>
    </row>
    <row r="384" spans="2:94" s="139" customFormat="1" x14ac:dyDescent="0.2">
      <c r="B384" s="133"/>
      <c r="C384" s="134">
        <f t="shared" si="97"/>
        <v>43815</v>
      </c>
      <c r="D384" s="134" t="str">
        <f t="shared" si="98"/>
        <v>Mandag</v>
      </c>
      <c r="E384" s="135"/>
      <c r="F384" s="109" t="str">
        <f>IF(OR(E384=""),"",VLOOKUP(E384,[1]Arbejdstider!$B$4:$AE$78,2,))</f>
        <v/>
      </c>
      <c r="G384" s="109" t="str">
        <f>IF(OR(E384=""),"",VLOOKUP(E384,[1]Arbejdstider!$B$4:$AE$78,3,))</f>
        <v/>
      </c>
      <c r="H384" s="109" t="str">
        <f>IF(OR(E384=""),"",VLOOKUP(E384,[1]Arbejdstider!$B$4:$AE$78,4,))</f>
        <v/>
      </c>
      <c r="I384" s="109" t="str">
        <f>IF(OR(E384=""),"",VLOOKUP(E384,[1]Arbejdstider!$B$4:$AE$78,5,))</f>
        <v/>
      </c>
      <c r="J384" s="110" t="str">
        <f>IF(OR(E384=""),"",VLOOKUP(E384,[1]Arbejdstider!$B$4:$AE$78,6,))</f>
        <v/>
      </c>
      <c r="K384" s="110" t="str">
        <f>IF(OR(E384=""),"",VLOOKUP(E384,[1]Arbejdstider!$B$4:$AE$78,7,))</f>
        <v/>
      </c>
      <c r="L384" s="111" t="str">
        <f>IF(OR(E384=""),"",VLOOKUP(E384,[1]Arbejdstider!$B$3:$AE$78,10,))</f>
        <v/>
      </c>
      <c r="M384" s="111" t="str">
        <f>IF(OR(E384=""),"",VLOOKUP(E384,[1]Arbejdstider!$B$4:$AE$78,11,))</f>
        <v/>
      </c>
      <c r="N384" s="109" t="str">
        <f>IF(OR(E384=""),"",VLOOKUP(E384,[1]Arbejdstider!$B$4:$AE$78,14,))</f>
        <v/>
      </c>
      <c r="O384" s="109" t="str">
        <f>IF(OR(E384=""),"",VLOOKUP(E384,[1]Arbejdstider!$B$4:$AE$78,15,))</f>
        <v/>
      </c>
      <c r="P384" s="109" t="str">
        <f>IF(OR(E384=""),"",VLOOKUP(E384,[1]Arbejdstider!$B$4:$AE$78,12,))</f>
        <v/>
      </c>
      <c r="Q384" s="109" t="str">
        <f>IF(OR(E384=""),"",VLOOKUP(E384,[1]Arbejdstider!$B$4:$AE$78,13,))</f>
        <v/>
      </c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 t="str">
        <f>IF(OR(E384=""),"",VLOOKUP(E384,[1]Arbejdstider!$B$4:$AE$78,16,))</f>
        <v/>
      </c>
      <c r="AC384" s="112" t="str">
        <f>IF(OR(E384=""),"",VLOOKUP(E384,[1]Arbejdstider!$B$4:$AE$78,17,))</f>
        <v/>
      </c>
      <c r="AD384" s="112" t="str">
        <f>IF(OR(E384=""),"",VLOOKUP(E384,[1]Arbejdstider!$B$4:$AE$78,18,))</f>
        <v/>
      </c>
      <c r="AE384" s="112" t="str">
        <f>IF(OR(E384=""),"",VLOOKUP(E384,[1]Arbejdstider!$B$4:$AE$78,19,))</f>
        <v/>
      </c>
      <c r="AF384" s="113" t="str">
        <f>IF(OR(E384=""),"",VLOOKUP(E384,[1]Arbejdstider!$B$4:$AE$78,20,))</f>
        <v/>
      </c>
      <c r="AG384" s="109" t="str">
        <f>IF(OR(E384=""),"",VLOOKUP(E384,[1]Arbejdstider!$B$4:$AE$78,21,))</f>
        <v/>
      </c>
      <c r="AH384" s="109" t="str">
        <f>IF(OR(E384=""),"",VLOOKUP(E384,[1]Arbejdstider!$B$4:$AE$78,22,))</f>
        <v/>
      </c>
      <c r="AI384" s="109" t="str">
        <f>IF(OR(E384=""),"",VLOOKUP(E384,[1]Arbejdstider!$B$4:$AE$78,23,))</f>
        <v/>
      </c>
      <c r="AJ384" s="114" t="str">
        <f>IF(OR(E384=""),"",VLOOKUP(E384,[1]Arbejdstider!$B$4:$AE$78,20,))</f>
        <v/>
      </c>
      <c r="AK384" s="110" t="str">
        <f>IF(OR(E384=""),"",VLOOKUP(E384,[1]Arbejdstider!$B$4:$AE$78,21,))</f>
        <v/>
      </c>
      <c r="AL384" s="115"/>
      <c r="AM384" s="115"/>
      <c r="AN384" s="115"/>
      <c r="AO384" s="115"/>
      <c r="AP384" s="115"/>
      <c r="AQ384" s="115"/>
      <c r="AR384" s="116"/>
      <c r="AS384" s="117"/>
      <c r="AT384" s="118" t="str">
        <f>IF(OR(E384=""),"",VLOOKUP(E384,[1]Arbejdstider!$B$4:$AE$78,24,))</f>
        <v/>
      </c>
      <c r="AU384" s="113" t="str">
        <f>IF(OR(E384=""),"",VLOOKUP(E384,[1]Arbejdstider!$B$4:$AE$78,22,))</f>
        <v/>
      </c>
      <c r="AV384" s="113" t="str">
        <f>IF(OR(E384=""),"",VLOOKUP(E384,[1]Arbejdstider!$B$4:$AE$78,23,))</f>
        <v/>
      </c>
      <c r="AW384" s="119">
        <f t="shared" si="100"/>
        <v>0</v>
      </c>
      <c r="AX384" s="120">
        <f>IF(OR($F384="",$G384=""),0,((IF($G384-MAX($F384,([1]Arbejdstider!$C$84/24))+($G384&lt;$F384)&lt;0,0,$G384-MAX($F384,([1]Arbejdstider!$C$84/24))+($G384&lt;$F384)))*24)-((IF(($G384-MAX($F384,([1]Arbejdstider!$D$84/24))+($G384&lt;$F384))&lt;0,0,($G384-MAX($F384,([1]Arbejdstider!$D$84/24))+($G384&lt;$F384)))))*24)</f>
        <v>0</v>
      </c>
      <c r="AY384" s="122">
        <f>IF(OR($F384="",$G384=""),0,((IF($G384-MAX($F384,([1]Arbejdstider!$C$85/24))+($G384&lt;$F384)&lt;0,0,$G384-MAX($F384,([1]Arbejdstider!$C$85/24))+($G384&lt;$F384)))*24)-((IF(($G384-MAX($F384,([1]Arbejdstider!$D$85/24))+($G384&lt;$F384))&lt;0,0,($G384-MAX($F384,([1]Arbejdstider!$D$85/24))+($G384&lt;$F384)))))*24)-IF(OR($AR384="",$AS384=""),0,((IF($AS384-MAX($AR384,([1]Arbejdstider!$C$85/24))+($AS384&lt;$AR384)&lt;0,0,$AS384-MAX($AR384,([1]Arbejdstider!$C$85/24))+($AS384&lt;$AR384)))*24)-((IF(($AS384-MAX($AR384,([1]Arbejdstider!$D$85/24))+($AS384&lt;$AR384))&lt;0,0,($AS384-MAX($AR384,([1]Arbejdstider!$D$85/24))+($AS384&lt;$AR384)))))*24)</f>
        <v>0</v>
      </c>
      <c r="AZ384" s="122" t="str">
        <f>IFERROR(CEILING(IF(E384="","",IF(OR($F384=0,$G384=0),0,($G384&lt;=$F384)*(1-([1]Arbejdstider!$C$86/24)+([1]Arbejdstider!$D$86/24))*24+(MIN(([1]Arbejdstider!$D$86/24),$G384)-MIN(([1]Arbejdstider!$D$86/24),$F384)+MAX(([1]Arbejdstider!$C$86/24),$G384)-MAX(([1]Arbejdstider!$C$86/24),$F384))*24)-IF(OR($AR384=0,$AS384=0),0,($AS384&lt;=$AR384)*(1-([1]Arbejdstider!$C$86/24)+([1]Arbejdstider!$D$86/24))*24+(MIN(([1]Arbejdstider!$D$86/24),$AS384)-MIN(([1]Arbejdstider!$D$86/24),$AR384)+MAX(([1]Arbejdstider!$C$86/24),$AS384)-MAX(([1]Arbejdstider!$C$86/24),$AR384))*24)+IF(OR($H384=0,$I384=0),0,($I384&lt;=$H384)*(1-([1]Arbejdstider!$C$86/24)+([1]Arbejdstider!$D$86/24))*24+(MIN(([1]Arbejdstider!$D$86/24),$I384)-MIN(([1]Arbejdstider!$D$86/24),$H384)+MAX(([1]Arbejdstider!$C$86/24),$G384)-MAX(([1]Arbejdstider!$C$86/24),$H384))*24)),0.5),"")</f>
        <v/>
      </c>
      <c r="BA384" s="122">
        <f t="shared" si="86"/>
        <v>0</v>
      </c>
      <c r="BB384" s="122">
        <f t="shared" si="87"/>
        <v>0</v>
      </c>
      <c r="BC384" s="122">
        <f t="shared" si="88"/>
        <v>0</v>
      </c>
      <c r="BD384" s="123"/>
      <c r="BE384" s="124"/>
      <c r="BF384" s="122">
        <f t="shared" si="85"/>
        <v>0</v>
      </c>
      <c r="BG384" s="122" t="str">
        <f t="shared" si="95"/>
        <v/>
      </c>
      <c r="BH384" s="122">
        <f t="shared" si="89"/>
        <v>0</v>
      </c>
      <c r="BI384" s="121">
        <f t="shared" si="90"/>
        <v>0</v>
      </c>
      <c r="BJ384" s="122">
        <f t="shared" si="91"/>
        <v>0</v>
      </c>
      <c r="BK384" s="122">
        <f t="shared" si="99"/>
        <v>0</v>
      </c>
      <c r="BL384" s="121">
        <f t="shared" si="96"/>
        <v>0</v>
      </c>
      <c r="BM384" s="121">
        <f t="shared" si="92"/>
        <v>0</v>
      </c>
      <c r="BN384" s="121"/>
      <c r="BO384" s="136">
        <f>SUM(AW380:AW384)</f>
        <v>0</v>
      </c>
      <c r="BP384" s="137">
        <f>IF(OR(F384=0,G384=0),0,IF(AND(WEEKDAY(C384,2)=5,G384&lt;F384,G384&gt;(6/24)),(G384-MAX(F384,(6/24))+(F384&gt;G384))*24-7,IF(WEEKDAY(C384,2)=6,(G384-MAX(F384,(6/24))+(F384&gt;G384))*24,IF(WEEKDAY(C384,2)=7,IF(F384&gt;G384,([1]Arbejdstider!H$87-F384)*24,IF(F384&lt;G384,(G384-F384)*24)),0))))</f>
        <v>0</v>
      </c>
      <c r="BQ384" s="126" t="str">
        <f>IF(OR(H384=0,I384=0),0,IF(AND(WEEKDAY(C384,2)=5,I384&lt;H384,I384&gt;(6/24)),(I384-MAX(H384,(6/24))+(H384&gt;I384))*24-7,IF(WEEKDAY(C384,2)=6,(I384-MAX(H384,(6/24))+(H384&gt;I384))*24,IF(WEEKDAY(C384,2)=7,IF(H384&gt;I384,([1]Arbejdstider!H$87-H384)*24,IF(H384&lt;I384,(I384-H384)*24)),""))))</f>
        <v/>
      </c>
      <c r="BR384" s="137"/>
      <c r="BS384" s="137"/>
      <c r="BT384" s="138">
        <f>SUM(BO363:BO384)</f>
        <v>0</v>
      </c>
      <c r="BU384" s="128">
        <f t="shared" si="93"/>
        <v>0</v>
      </c>
      <c r="BV384" s="129" t="str">
        <f t="shared" si="94"/>
        <v>Mandag</v>
      </c>
      <c r="CF384" s="140"/>
      <c r="CG384" s="140"/>
      <c r="CP384" s="141"/>
    </row>
    <row r="385" spans="2:94" s="139" customFormat="1" x14ac:dyDescent="0.2">
      <c r="B385" s="133">
        <f>B378+1</f>
        <v>51</v>
      </c>
      <c r="C385" s="134">
        <f t="shared" si="97"/>
        <v>43816</v>
      </c>
      <c r="D385" s="134" t="str">
        <f t="shared" si="98"/>
        <v>Tirsdag</v>
      </c>
      <c r="E385" s="135"/>
      <c r="F385" s="109" t="str">
        <f>IF(OR(E385=""),"",VLOOKUP(E385,[1]Arbejdstider!$B$4:$AE$78,2,))</f>
        <v/>
      </c>
      <c r="G385" s="109" t="str">
        <f>IF(OR(E385=""),"",VLOOKUP(E385,[1]Arbejdstider!$B$4:$AE$78,3,))</f>
        <v/>
      </c>
      <c r="H385" s="109" t="str">
        <f>IF(OR(E385=""),"",VLOOKUP(E385,[1]Arbejdstider!$B$4:$AE$78,4,))</f>
        <v/>
      </c>
      <c r="I385" s="109" t="str">
        <f>IF(OR(E385=""),"",VLOOKUP(E385,[1]Arbejdstider!$B$4:$AE$78,5,))</f>
        <v/>
      </c>
      <c r="J385" s="110" t="str">
        <f>IF(OR(E385=""),"",VLOOKUP(E385,[1]Arbejdstider!$B$4:$AE$78,6,))</f>
        <v/>
      </c>
      <c r="K385" s="110" t="str">
        <f>IF(OR(E385=""),"",VLOOKUP(E385,[1]Arbejdstider!$B$4:$AE$78,7,))</f>
        <v/>
      </c>
      <c r="L385" s="111" t="str">
        <f>IF(OR(E385=""),"",VLOOKUP(E385,[1]Arbejdstider!$B$3:$AE$78,10,))</f>
        <v/>
      </c>
      <c r="M385" s="111" t="str">
        <f>IF(OR(E385=""),"",VLOOKUP(E385,[1]Arbejdstider!$B$4:$AE$78,11,))</f>
        <v/>
      </c>
      <c r="N385" s="109" t="str">
        <f>IF(OR(E385=""),"",VLOOKUP(E385,[1]Arbejdstider!$B$4:$AE$78,14,))</f>
        <v/>
      </c>
      <c r="O385" s="109" t="str">
        <f>IF(OR(E385=""),"",VLOOKUP(E385,[1]Arbejdstider!$B$4:$AE$78,15,))</f>
        <v/>
      </c>
      <c r="P385" s="109" t="str">
        <f>IF(OR(E385=""),"",VLOOKUP(E385,[1]Arbejdstider!$B$4:$AE$78,12,))</f>
        <v/>
      </c>
      <c r="Q385" s="109" t="str">
        <f>IF(OR(E385=""),"",VLOOKUP(E385,[1]Arbejdstider!$B$4:$AE$78,13,))</f>
        <v/>
      </c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 t="str">
        <f>IF(OR(E385=""),"",VLOOKUP(E385,[1]Arbejdstider!$B$4:$AE$78,16,))</f>
        <v/>
      </c>
      <c r="AC385" s="112" t="str">
        <f>IF(OR(E385=""),"",VLOOKUP(E385,[1]Arbejdstider!$B$4:$AE$78,17,))</f>
        <v/>
      </c>
      <c r="AD385" s="112" t="str">
        <f>IF(OR(E385=""),"",VLOOKUP(E385,[1]Arbejdstider!$B$4:$AE$78,18,))</f>
        <v/>
      </c>
      <c r="AE385" s="112" t="str">
        <f>IF(OR(E385=""),"",VLOOKUP(E385,[1]Arbejdstider!$B$4:$AE$78,19,))</f>
        <v/>
      </c>
      <c r="AF385" s="113" t="str">
        <f>IF(OR(E385=""),"",VLOOKUP(E385,[1]Arbejdstider!$B$4:$AE$78,20,))</f>
        <v/>
      </c>
      <c r="AG385" s="109" t="str">
        <f>IF(OR(E385=""),"",VLOOKUP(E385,[1]Arbejdstider!$B$4:$AE$78,21,))</f>
        <v/>
      </c>
      <c r="AH385" s="109" t="str">
        <f>IF(OR(E385=""),"",VLOOKUP(E385,[1]Arbejdstider!$B$4:$AE$78,22,))</f>
        <v/>
      </c>
      <c r="AI385" s="109" t="str">
        <f>IF(OR(E385=""),"",VLOOKUP(E385,[1]Arbejdstider!$B$4:$AE$78,23,))</f>
        <v/>
      </c>
      <c r="AJ385" s="114" t="str">
        <f>IF(OR(E385=""),"",VLOOKUP(E385,[1]Arbejdstider!$B$4:$AE$78,20,))</f>
        <v/>
      </c>
      <c r="AK385" s="110" t="str">
        <f>IF(OR(E385=""),"",VLOOKUP(E385,[1]Arbejdstider!$B$4:$AE$78,21,))</f>
        <v/>
      </c>
      <c r="AL385" s="115"/>
      <c r="AM385" s="115"/>
      <c r="AN385" s="115"/>
      <c r="AO385" s="115"/>
      <c r="AP385" s="115"/>
      <c r="AQ385" s="115"/>
      <c r="AR385" s="116"/>
      <c r="AS385" s="117"/>
      <c r="AT385" s="118" t="str">
        <f>IF(OR(E385=""),"",VLOOKUP(E385,[1]Arbejdstider!$B$4:$AE$78,24,))</f>
        <v/>
      </c>
      <c r="AU385" s="113" t="str">
        <f>IF(OR(E385=""),"",VLOOKUP(E385,[1]Arbejdstider!$B$4:$AE$78,22,))</f>
        <v/>
      </c>
      <c r="AV385" s="113" t="str">
        <f>IF(OR(E385=""),"",VLOOKUP(E385,[1]Arbejdstider!$B$4:$AE$78,23,))</f>
        <v/>
      </c>
      <c r="AW385" s="119">
        <f t="shared" si="100"/>
        <v>0</v>
      </c>
      <c r="AX385" s="120">
        <f>IF(OR($F385="",$G385=""),0,((IF($G385-MAX($F385,([1]Arbejdstider!$C$84/24))+($G385&lt;$F385)&lt;0,0,$G385-MAX($F385,([1]Arbejdstider!$C$84/24))+($G385&lt;$F385)))*24)-((IF(($G385-MAX($F385,([1]Arbejdstider!$D$84/24))+($G385&lt;$F385))&lt;0,0,($G385-MAX($F385,([1]Arbejdstider!$D$84/24))+($G385&lt;$F385)))))*24)</f>
        <v>0</v>
      </c>
      <c r="AY385" s="122">
        <f>IF(OR($F385="",$G385=""),0,((IF($G385-MAX($F385,([1]Arbejdstider!$C$85/24))+($G385&lt;$F385)&lt;0,0,$G385-MAX($F385,([1]Arbejdstider!$C$85/24))+($G385&lt;$F385)))*24)-((IF(($G385-MAX($F385,([1]Arbejdstider!$D$85/24))+($G385&lt;$F385))&lt;0,0,($G385-MAX($F385,([1]Arbejdstider!$D$85/24))+($G385&lt;$F385)))))*24)-IF(OR($AR385="",$AS385=""),0,((IF($AS385-MAX($AR385,([1]Arbejdstider!$C$85/24))+($AS385&lt;$AR385)&lt;0,0,$AS385-MAX($AR385,([1]Arbejdstider!$C$85/24))+($AS385&lt;$AR385)))*24)-((IF(($AS385-MAX($AR385,([1]Arbejdstider!$D$85/24))+($AS385&lt;$AR385))&lt;0,0,($AS385-MAX($AR385,([1]Arbejdstider!$D$85/24))+($AS385&lt;$AR385)))))*24)</f>
        <v>0</v>
      </c>
      <c r="AZ385" s="122" t="str">
        <f>IFERROR(CEILING(IF(E385="","",IF(OR($F385=0,$G385=0),0,($G385&lt;=$F385)*(1-([1]Arbejdstider!$C$86/24)+([1]Arbejdstider!$D$86/24))*24+(MIN(([1]Arbejdstider!$D$86/24),$G385)-MIN(([1]Arbejdstider!$D$86/24),$F385)+MAX(([1]Arbejdstider!$C$86/24),$G385)-MAX(([1]Arbejdstider!$C$86/24),$F385))*24)-IF(OR($AR385=0,$AS385=0),0,($AS385&lt;=$AR385)*(1-([1]Arbejdstider!$C$86/24)+([1]Arbejdstider!$D$86/24))*24+(MIN(([1]Arbejdstider!$D$86/24),$AS385)-MIN(([1]Arbejdstider!$D$86/24),$AR385)+MAX(([1]Arbejdstider!$C$86/24),$AS385)-MAX(([1]Arbejdstider!$C$86/24),$AR385))*24)+IF(OR($H385=0,$I385=0),0,($I385&lt;=$H385)*(1-([1]Arbejdstider!$C$86/24)+([1]Arbejdstider!$D$86/24))*24+(MIN(([1]Arbejdstider!$D$86/24),$I385)-MIN(([1]Arbejdstider!$D$86/24),$H385)+MAX(([1]Arbejdstider!$C$86/24),$G385)-MAX(([1]Arbejdstider!$C$86/24),$H385))*24)),0.5),"")</f>
        <v/>
      </c>
      <c r="BA385" s="122">
        <f t="shared" si="86"/>
        <v>0</v>
      </c>
      <c r="BB385" s="122">
        <f t="shared" si="87"/>
        <v>0</v>
      </c>
      <c r="BC385" s="122">
        <f t="shared" si="88"/>
        <v>0</v>
      </c>
      <c r="BD385" s="123"/>
      <c r="BE385" s="124"/>
      <c r="BF385" s="122">
        <f t="shared" si="85"/>
        <v>0</v>
      </c>
      <c r="BG385" s="122" t="str">
        <f t="shared" si="95"/>
        <v/>
      </c>
      <c r="BH385" s="122">
        <f t="shared" si="89"/>
        <v>0</v>
      </c>
      <c r="BI385" s="121">
        <f t="shared" si="90"/>
        <v>0</v>
      </c>
      <c r="BJ385" s="122">
        <f t="shared" si="91"/>
        <v>0</v>
      </c>
      <c r="BK385" s="122">
        <f t="shared" si="99"/>
        <v>0</v>
      </c>
      <c r="BL385" s="121">
        <f t="shared" si="96"/>
        <v>0</v>
      </c>
      <c r="BM385" s="121">
        <f t="shared" si="92"/>
        <v>0</v>
      </c>
      <c r="BN385" s="121"/>
      <c r="BO385" s="136"/>
      <c r="BP385" s="137">
        <f>IF(OR(F385=0,G385=0),0,IF(AND(WEEKDAY(C385,2)=5,G385&lt;F385,G385&gt;(6/24)),(G385-MAX(F385,(6/24))+(F385&gt;G385))*24-7,IF(WEEKDAY(C385,2)=6,(G385-MAX(F385,(6/24))+(F385&gt;G385))*24,IF(WEEKDAY(C385,2)=7,IF(F385&gt;G385,([1]Arbejdstider!H$87-F385)*24,IF(F385&lt;G385,(G385-F385)*24)),0))))</f>
        <v>0</v>
      </c>
      <c r="BQ385" s="126" t="str">
        <f>IF(OR(H385=0,I385=0),0,IF(AND(WEEKDAY(C385,2)=5,I385&lt;H385,I385&gt;(6/24)),(I385-MAX(H385,(6/24))+(H385&gt;I385))*24-7,IF(WEEKDAY(C385,2)=6,(I385-MAX(H385,(6/24))+(H385&gt;I385))*24,IF(WEEKDAY(C385,2)=7,IF(H385&gt;I385,([1]Arbejdstider!H$87-H385)*24,IF(H385&lt;I385,(I385-H385)*24)),""))))</f>
        <v/>
      </c>
      <c r="BR385" s="137"/>
      <c r="BS385" s="137"/>
      <c r="BT385" s="138"/>
      <c r="BU385" s="128">
        <f t="shared" si="93"/>
        <v>51</v>
      </c>
      <c r="BV385" s="129" t="str">
        <f t="shared" si="94"/>
        <v>Tirsdag</v>
      </c>
      <c r="CF385" s="140"/>
      <c r="CG385" s="140"/>
      <c r="CP385" s="141"/>
    </row>
    <row r="386" spans="2:94" s="139" customFormat="1" x14ac:dyDescent="0.2">
      <c r="B386" s="133"/>
      <c r="C386" s="134">
        <f t="shared" si="97"/>
        <v>43817</v>
      </c>
      <c r="D386" s="134" t="str">
        <f t="shared" si="98"/>
        <v>Onsdag</v>
      </c>
      <c r="E386" s="135"/>
      <c r="F386" s="109" t="str">
        <f>IF(OR(E386=""),"",VLOOKUP(E386,[1]Arbejdstider!$B$4:$AE$78,2,))</f>
        <v/>
      </c>
      <c r="G386" s="109" t="str">
        <f>IF(OR(E386=""),"",VLOOKUP(E386,[1]Arbejdstider!$B$4:$AE$78,3,))</f>
        <v/>
      </c>
      <c r="H386" s="109" t="str">
        <f>IF(OR(E386=""),"",VLOOKUP(E386,[1]Arbejdstider!$B$4:$AE$78,4,))</f>
        <v/>
      </c>
      <c r="I386" s="109" t="str">
        <f>IF(OR(E386=""),"",VLOOKUP(E386,[1]Arbejdstider!$B$4:$AE$78,5,))</f>
        <v/>
      </c>
      <c r="J386" s="110" t="str">
        <f>IF(OR(E386=""),"",VLOOKUP(E386,[1]Arbejdstider!$B$4:$AE$78,6,))</f>
        <v/>
      </c>
      <c r="K386" s="110" t="str">
        <f>IF(OR(E386=""),"",VLOOKUP(E386,[1]Arbejdstider!$B$4:$AE$78,7,))</f>
        <v/>
      </c>
      <c r="L386" s="111" t="str">
        <f>IF(OR(E386=""),"",VLOOKUP(E386,[1]Arbejdstider!$B$3:$AE$78,10,))</f>
        <v/>
      </c>
      <c r="M386" s="111" t="str">
        <f>IF(OR(E386=""),"",VLOOKUP(E386,[1]Arbejdstider!$B$4:$AE$78,11,))</f>
        <v/>
      </c>
      <c r="N386" s="109" t="str">
        <f>IF(OR(E386=""),"",VLOOKUP(E386,[1]Arbejdstider!$B$4:$AE$78,14,))</f>
        <v/>
      </c>
      <c r="O386" s="109" t="str">
        <f>IF(OR(E386=""),"",VLOOKUP(E386,[1]Arbejdstider!$B$4:$AE$78,15,))</f>
        <v/>
      </c>
      <c r="P386" s="109" t="str">
        <f>IF(OR(E386=""),"",VLOOKUP(E386,[1]Arbejdstider!$B$4:$AE$78,12,))</f>
        <v/>
      </c>
      <c r="Q386" s="109" t="str">
        <f>IF(OR(E386=""),"",VLOOKUP(E386,[1]Arbejdstider!$B$4:$AE$78,13,))</f>
        <v/>
      </c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 t="str">
        <f>IF(OR(E386=""),"",VLOOKUP(E386,[1]Arbejdstider!$B$4:$AE$78,16,))</f>
        <v/>
      </c>
      <c r="AC386" s="112" t="str">
        <f>IF(OR(E386=""),"",VLOOKUP(E386,[1]Arbejdstider!$B$4:$AE$78,17,))</f>
        <v/>
      </c>
      <c r="AD386" s="112" t="str">
        <f>IF(OR(E386=""),"",VLOOKUP(E386,[1]Arbejdstider!$B$4:$AE$78,18,))</f>
        <v/>
      </c>
      <c r="AE386" s="112" t="str">
        <f>IF(OR(E386=""),"",VLOOKUP(E386,[1]Arbejdstider!$B$4:$AE$78,19,))</f>
        <v/>
      </c>
      <c r="AF386" s="113" t="str">
        <f>IF(OR(E386=""),"",VLOOKUP(E386,[1]Arbejdstider!$B$4:$AE$78,20,))</f>
        <v/>
      </c>
      <c r="AG386" s="109" t="str">
        <f>IF(OR(E386=""),"",VLOOKUP(E386,[1]Arbejdstider!$B$4:$AE$78,21,))</f>
        <v/>
      </c>
      <c r="AH386" s="109" t="str">
        <f>IF(OR(E386=""),"",VLOOKUP(E386,[1]Arbejdstider!$B$4:$AE$78,22,))</f>
        <v/>
      </c>
      <c r="AI386" s="109" t="str">
        <f>IF(OR(E386=""),"",VLOOKUP(E386,[1]Arbejdstider!$B$4:$AE$78,23,))</f>
        <v/>
      </c>
      <c r="AJ386" s="114" t="str">
        <f>IF(OR(E386=""),"",VLOOKUP(E386,[1]Arbejdstider!$B$4:$AE$78,20,))</f>
        <v/>
      </c>
      <c r="AK386" s="110" t="str">
        <f>IF(OR(E386=""),"",VLOOKUP(E386,[1]Arbejdstider!$B$4:$AE$78,21,))</f>
        <v/>
      </c>
      <c r="AL386" s="115"/>
      <c r="AM386" s="115"/>
      <c r="AN386" s="115"/>
      <c r="AO386" s="115"/>
      <c r="AP386" s="115"/>
      <c r="AQ386" s="115"/>
      <c r="AR386" s="116"/>
      <c r="AS386" s="117"/>
      <c r="AT386" s="118" t="str">
        <f>IF(OR(E386=""),"",VLOOKUP(E386,[1]Arbejdstider!$B$4:$AE$78,24,))</f>
        <v/>
      </c>
      <c r="AU386" s="113" t="str">
        <f>IF(OR(E386=""),"",VLOOKUP(E386,[1]Arbejdstider!$B$4:$AE$78,22,))</f>
        <v/>
      </c>
      <c r="AV386" s="113" t="str">
        <f>IF(OR(E386=""),"",VLOOKUP(E386,[1]Arbejdstider!$B$4:$AE$78,23,))</f>
        <v/>
      </c>
      <c r="AW386" s="119">
        <f t="shared" si="100"/>
        <v>0</v>
      </c>
      <c r="AX386" s="120">
        <f>IF(OR($F386="",$G386=""),0,((IF($G386-MAX($F386,([1]Arbejdstider!$C$84/24))+($G386&lt;$F386)&lt;0,0,$G386-MAX($F386,([1]Arbejdstider!$C$84/24))+($G386&lt;$F386)))*24)-((IF(($G386-MAX($F386,([1]Arbejdstider!$D$84/24))+($G386&lt;$F386))&lt;0,0,($G386-MAX($F386,([1]Arbejdstider!$D$84/24))+($G386&lt;$F386)))))*24)</f>
        <v>0</v>
      </c>
      <c r="AY386" s="122">
        <f>IF(OR($F386="",$G386=""),0,((IF($G386-MAX($F386,([1]Arbejdstider!$C$85/24))+($G386&lt;$F386)&lt;0,0,$G386-MAX($F386,([1]Arbejdstider!$C$85/24))+($G386&lt;$F386)))*24)-((IF(($G386-MAX($F386,([1]Arbejdstider!$D$85/24))+($G386&lt;$F386))&lt;0,0,($G386-MAX($F386,([1]Arbejdstider!$D$85/24))+($G386&lt;$F386)))))*24)-IF(OR($AR386="",$AS386=""),0,((IF($AS386-MAX($AR386,([1]Arbejdstider!$C$85/24))+($AS386&lt;$AR386)&lt;0,0,$AS386-MAX($AR386,([1]Arbejdstider!$C$85/24))+($AS386&lt;$AR386)))*24)-((IF(($AS386-MAX($AR386,([1]Arbejdstider!$D$85/24))+($AS386&lt;$AR386))&lt;0,0,($AS386-MAX($AR386,([1]Arbejdstider!$D$85/24))+($AS386&lt;$AR386)))))*24)</f>
        <v>0</v>
      </c>
      <c r="AZ386" s="122" t="str">
        <f>IFERROR(CEILING(IF(E386="","",IF(OR($F386=0,$G386=0),0,($G386&lt;=$F386)*(1-([1]Arbejdstider!$C$86/24)+([1]Arbejdstider!$D$86/24))*24+(MIN(([1]Arbejdstider!$D$86/24),$G386)-MIN(([1]Arbejdstider!$D$86/24),$F386)+MAX(([1]Arbejdstider!$C$86/24),$G386)-MAX(([1]Arbejdstider!$C$86/24),$F386))*24)-IF(OR($AR386=0,$AS386=0),0,($AS386&lt;=$AR386)*(1-([1]Arbejdstider!$C$86/24)+([1]Arbejdstider!$D$86/24))*24+(MIN(([1]Arbejdstider!$D$86/24),$AS386)-MIN(([1]Arbejdstider!$D$86/24),$AR386)+MAX(([1]Arbejdstider!$C$86/24),$AS386)-MAX(([1]Arbejdstider!$C$86/24),$AR386))*24)+IF(OR($H386=0,$I386=0),0,($I386&lt;=$H386)*(1-([1]Arbejdstider!$C$86/24)+([1]Arbejdstider!$D$86/24))*24+(MIN(([1]Arbejdstider!$D$86/24),$I386)-MIN(([1]Arbejdstider!$D$86/24),$H386)+MAX(([1]Arbejdstider!$C$86/24),$G386)-MAX(([1]Arbejdstider!$C$86/24),$H386))*24)),0.5),"")</f>
        <v/>
      </c>
      <c r="BA386" s="122">
        <f t="shared" si="86"/>
        <v>0</v>
      </c>
      <c r="BB386" s="122">
        <f t="shared" si="87"/>
        <v>0</v>
      </c>
      <c r="BC386" s="122">
        <f t="shared" si="88"/>
        <v>0</v>
      </c>
      <c r="BD386" s="123"/>
      <c r="BE386" s="124"/>
      <c r="BF386" s="122">
        <f t="shared" si="85"/>
        <v>0</v>
      </c>
      <c r="BG386" s="122" t="str">
        <f t="shared" si="95"/>
        <v/>
      </c>
      <c r="BH386" s="122">
        <f t="shared" si="89"/>
        <v>0</v>
      </c>
      <c r="BI386" s="121">
        <f t="shared" si="90"/>
        <v>0</v>
      </c>
      <c r="BJ386" s="122">
        <f t="shared" si="91"/>
        <v>0</v>
      </c>
      <c r="BK386" s="122">
        <f t="shared" si="99"/>
        <v>0</v>
      </c>
      <c r="BL386" s="121">
        <f t="shared" si="96"/>
        <v>0</v>
      </c>
      <c r="BM386" s="121">
        <f t="shared" si="92"/>
        <v>0</v>
      </c>
      <c r="BN386" s="121"/>
      <c r="BO386" s="136"/>
      <c r="BP386" s="137">
        <f>IF(OR(F386=0,G386=0),0,IF(AND(WEEKDAY(C386,2)=5,G386&lt;F386,G386&gt;(6/24)),(G386-MAX(F386,(6/24))+(F386&gt;G386))*24-7,IF(WEEKDAY(C386,2)=6,(G386-MAX(F386,(6/24))+(F386&gt;G386))*24,IF(WEEKDAY(C386,2)=7,IF(F386&gt;G386,([1]Arbejdstider!H$87-F386)*24,IF(F386&lt;G386,(G386-F386)*24)),0))))</f>
        <v>0</v>
      </c>
      <c r="BQ386" s="126" t="str">
        <f>IF(OR(H386=0,I386=0),0,IF(AND(WEEKDAY(C386,2)=5,I386&lt;H386,I386&gt;(6/24)),(I386-MAX(H386,(6/24))+(H386&gt;I386))*24-7,IF(WEEKDAY(C386,2)=6,(I386-MAX(H386,(6/24))+(H386&gt;I386))*24,IF(WEEKDAY(C386,2)=7,IF(H386&gt;I386,([1]Arbejdstider!H$87-H386)*24,IF(H386&lt;I386,(I386-H386)*24)),""))))</f>
        <v/>
      </c>
      <c r="BR386" s="137"/>
      <c r="BS386" s="137"/>
      <c r="BT386" s="138"/>
      <c r="BU386" s="128">
        <f t="shared" si="93"/>
        <v>0</v>
      </c>
      <c r="BV386" s="129" t="str">
        <f t="shared" si="94"/>
        <v>Onsdag</v>
      </c>
      <c r="CF386" s="140"/>
      <c r="CG386" s="140"/>
      <c r="CP386" s="141"/>
    </row>
    <row r="387" spans="2:94" s="139" customFormat="1" x14ac:dyDescent="0.2">
      <c r="B387" s="133"/>
      <c r="C387" s="134">
        <f t="shared" si="97"/>
        <v>43818</v>
      </c>
      <c r="D387" s="134" t="str">
        <f t="shared" si="98"/>
        <v>Torsdag</v>
      </c>
      <c r="E387" s="135"/>
      <c r="F387" s="109" t="str">
        <f>IF(OR(E387=""),"",VLOOKUP(E387,[1]Arbejdstider!$B$4:$AE$78,2,))</f>
        <v/>
      </c>
      <c r="G387" s="109" t="str">
        <f>IF(OR(E387=""),"",VLOOKUP(E387,[1]Arbejdstider!$B$4:$AE$78,3,))</f>
        <v/>
      </c>
      <c r="H387" s="109" t="str">
        <f>IF(OR(E387=""),"",VLOOKUP(E387,[1]Arbejdstider!$B$4:$AE$78,4,))</f>
        <v/>
      </c>
      <c r="I387" s="109" t="str">
        <f>IF(OR(E387=""),"",VLOOKUP(E387,[1]Arbejdstider!$B$4:$AE$78,5,))</f>
        <v/>
      </c>
      <c r="J387" s="110" t="str">
        <f>IF(OR(E387=""),"",VLOOKUP(E387,[1]Arbejdstider!$B$4:$AE$78,6,))</f>
        <v/>
      </c>
      <c r="K387" s="110" t="str">
        <f>IF(OR(E387=""),"",VLOOKUP(E387,[1]Arbejdstider!$B$4:$AE$78,7,))</f>
        <v/>
      </c>
      <c r="L387" s="111" t="str">
        <f>IF(OR(E387=""),"",VLOOKUP(E387,[1]Arbejdstider!$B$3:$AE$78,10,))</f>
        <v/>
      </c>
      <c r="M387" s="111" t="str">
        <f>IF(OR(E387=""),"",VLOOKUP(E387,[1]Arbejdstider!$B$4:$AE$78,11,))</f>
        <v/>
      </c>
      <c r="N387" s="109" t="str">
        <f>IF(OR(E387=""),"",VLOOKUP(E387,[1]Arbejdstider!$B$4:$AE$78,14,))</f>
        <v/>
      </c>
      <c r="O387" s="109" t="str">
        <f>IF(OR(E387=""),"",VLOOKUP(E387,[1]Arbejdstider!$B$4:$AE$78,15,))</f>
        <v/>
      </c>
      <c r="P387" s="109" t="str">
        <f>IF(OR(E387=""),"",VLOOKUP(E387,[1]Arbejdstider!$B$4:$AE$78,12,))</f>
        <v/>
      </c>
      <c r="Q387" s="109" t="str">
        <f>IF(OR(E387=""),"",VLOOKUP(E387,[1]Arbejdstider!$B$4:$AE$78,13,))</f>
        <v/>
      </c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 t="str">
        <f>IF(OR(E387=""),"",VLOOKUP(E387,[1]Arbejdstider!$B$4:$AE$78,16,))</f>
        <v/>
      </c>
      <c r="AC387" s="112" t="str">
        <f>IF(OR(E387=""),"",VLOOKUP(E387,[1]Arbejdstider!$B$4:$AE$78,17,))</f>
        <v/>
      </c>
      <c r="AD387" s="112" t="str">
        <f>IF(OR(E387=""),"",VLOOKUP(E387,[1]Arbejdstider!$B$4:$AE$78,18,))</f>
        <v/>
      </c>
      <c r="AE387" s="112" t="str">
        <f>IF(OR(E387=""),"",VLOOKUP(E387,[1]Arbejdstider!$B$4:$AE$78,19,))</f>
        <v/>
      </c>
      <c r="AF387" s="113" t="str">
        <f>IF(OR(E387=""),"",VLOOKUP(E387,[1]Arbejdstider!$B$4:$AE$78,20,))</f>
        <v/>
      </c>
      <c r="AG387" s="109" t="str">
        <f>IF(OR(E387=""),"",VLOOKUP(E387,[1]Arbejdstider!$B$4:$AE$78,21,))</f>
        <v/>
      </c>
      <c r="AH387" s="109" t="str">
        <f>IF(OR(E387=""),"",VLOOKUP(E387,[1]Arbejdstider!$B$4:$AE$78,22,))</f>
        <v/>
      </c>
      <c r="AI387" s="109" t="str">
        <f>IF(OR(E387=""),"",VLOOKUP(E387,[1]Arbejdstider!$B$4:$AE$78,23,))</f>
        <v/>
      </c>
      <c r="AJ387" s="114" t="str">
        <f>IF(OR(E387=""),"",VLOOKUP(E387,[1]Arbejdstider!$B$4:$AE$78,20,))</f>
        <v/>
      </c>
      <c r="AK387" s="110" t="str">
        <f>IF(OR(E387=""),"",VLOOKUP(E387,[1]Arbejdstider!$B$4:$AE$78,21,))</f>
        <v/>
      </c>
      <c r="AL387" s="115"/>
      <c r="AM387" s="115"/>
      <c r="AN387" s="115"/>
      <c r="AO387" s="115"/>
      <c r="AP387" s="115"/>
      <c r="AQ387" s="115"/>
      <c r="AR387" s="116"/>
      <c r="AS387" s="117"/>
      <c r="AT387" s="118" t="str">
        <f>IF(OR(E387=""),"",VLOOKUP(E387,[1]Arbejdstider!$B$4:$AE$78,24,))</f>
        <v/>
      </c>
      <c r="AU387" s="113" t="str">
        <f>IF(OR(E387=""),"",VLOOKUP(E387,[1]Arbejdstider!$B$4:$AE$78,22,))</f>
        <v/>
      </c>
      <c r="AV387" s="113" t="str">
        <f>IF(OR(E387=""),"",VLOOKUP(E387,[1]Arbejdstider!$B$4:$AE$78,23,))</f>
        <v/>
      </c>
      <c r="AW387" s="119">
        <f t="shared" si="100"/>
        <v>0</v>
      </c>
      <c r="AX387" s="120">
        <f>IF(OR($F387="",$G387=""),0,((IF($G387-MAX($F387,([1]Arbejdstider!$C$84/24))+($G387&lt;$F387)&lt;0,0,$G387-MAX($F387,([1]Arbejdstider!$C$84/24))+($G387&lt;$F387)))*24)-((IF(($G387-MAX($F387,([1]Arbejdstider!$D$84/24))+($G387&lt;$F387))&lt;0,0,($G387-MAX($F387,([1]Arbejdstider!$D$84/24))+($G387&lt;$F387)))))*24)</f>
        <v>0</v>
      </c>
      <c r="AY387" s="122">
        <f>IF(OR($F387="",$G387=""),0,((IF($G387-MAX($F387,([1]Arbejdstider!$C$85/24))+($G387&lt;$F387)&lt;0,0,$G387-MAX($F387,([1]Arbejdstider!$C$85/24))+($G387&lt;$F387)))*24)-((IF(($G387-MAX($F387,([1]Arbejdstider!$D$85/24))+($G387&lt;$F387))&lt;0,0,($G387-MAX($F387,([1]Arbejdstider!$D$85/24))+($G387&lt;$F387)))))*24)-IF(OR($AR387="",$AS387=""),0,((IF($AS387-MAX($AR387,([1]Arbejdstider!$C$85/24))+($AS387&lt;$AR387)&lt;0,0,$AS387-MAX($AR387,([1]Arbejdstider!$C$85/24))+($AS387&lt;$AR387)))*24)-((IF(($AS387-MAX($AR387,([1]Arbejdstider!$D$85/24))+($AS387&lt;$AR387))&lt;0,0,($AS387-MAX($AR387,([1]Arbejdstider!$D$85/24))+($AS387&lt;$AR387)))))*24)</f>
        <v>0</v>
      </c>
      <c r="AZ387" s="122" t="str">
        <f>IFERROR(CEILING(IF(E387="","",IF(OR($F387=0,$G387=0),0,($G387&lt;=$F387)*(1-([1]Arbejdstider!$C$86/24)+([1]Arbejdstider!$D$86/24))*24+(MIN(([1]Arbejdstider!$D$86/24),$G387)-MIN(([1]Arbejdstider!$D$86/24),$F387)+MAX(([1]Arbejdstider!$C$86/24),$G387)-MAX(([1]Arbejdstider!$C$86/24),$F387))*24)-IF(OR($AR387=0,$AS387=0),0,($AS387&lt;=$AR387)*(1-([1]Arbejdstider!$C$86/24)+([1]Arbejdstider!$D$86/24))*24+(MIN(([1]Arbejdstider!$D$86/24),$AS387)-MIN(([1]Arbejdstider!$D$86/24),$AR387)+MAX(([1]Arbejdstider!$C$86/24),$AS387)-MAX(([1]Arbejdstider!$C$86/24),$AR387))*24)+IF(OR($H387=0,$I387=0),0,($I387&lt;=$H387)*(1-([1]Arbejdstider!$C$86/24)+([1]Arbejdstider!$D$86/24))*24+(MIN(([1]Arbejdstider!$D$86/24),$I387)-MIN(([1]Arbejdstider!$D$86/24),$H387)+MAX(([1]Arbejdstider!$C$86/24),$G387)-MAX(([1]Arbejdstider!$C$86/24),$H387))*24)),0.5),"")</f>
        <v/>
      </c>
      <c r="BA387" s="122">
        <f t="shared" si="86"/>
        <v>0</v>
      </c>
      <c r="BB387" s="122">
        <f t="shared" si="87"/>
        <v>0</v>
      </c>
      <c r="BC387" s="122">
        <f t="shared" si="88"/>
        <v>0</v>
      </c>
      <c r="BD387" s="123"/>
      <c r="BE387" s="124"/>
      <c r="BF387" s="122">
        <f t="shared" ref="BF387:BF398" si="101">IFERROR(CEILING(IF((OR(Z387="",AA387="")),0,IF((AA387&lt;Z387),((AA387-Z387)*24)+24,(AA387-Z387)*24)),0.5),"")</f>
        <v>0</v>
      </c>
      <c r="BG387" s="122" t="str">
        <f t="shared" si="95"/>
        <v/>
      </c>
      <c r="BH387" s="122">
        <f t="shared" si="89"/>
        <v>0</v>
      </c>
      <c r="BI387" s="121">
        <f t="shared" si="90"/>
        <v>0</v>
      </c>
      <c r="BJ387" s="122">
        <f t="shared" si="91"/>
        <v>0</v>
      </c>
      <c r="BK387" s="122">
        <f t="shared" si="99"/>
        <v>0</v>
      </c>
      <c r="BL387" s="121">
        <f t="shared" si="96"/>
        <v>0</v>
      </c>
      <c r="BM387" s="121">
        <f t="shared" si="92"/>
        <v>0</v>
      </c>
      <c r="BN387" s="121"/>
      <c r="BO387" s="136"/>
      <c r="BP387" s="137">
        <f>IF(OR(F387=0,G387=0),0,IF(AND(WEEKDAY(C387,2)=5,G387&lt;F387,G387&gt;(6/24)),(G387-MAX(F387,(6/24))+(F387&gt;G387))*24-7,IF(WEEKDAY(C387,2)=6,(G387-MAX(F387,(6/24))+(F387&gt;G387))*24,IF(WEEKDAY(C387,2)=7,IF(F387&gt;G387,([1]Arbejdstider!H$87-F387)*24,IF(F387&lt;G387,(G387-F387)*24)),0))))</f>
        <v>0</v>
      </c>
      <c r="BQ387" s="126" t="str">
        <f>IF(OR(H387=0,I387=0),0,IF(AND(WEEKDAY(C387,2)=5,I387&lt;H387,I387&gt;(6/24)),(I387-MAX(H387,(6/24))+(H387&gt;I387))*24-7,IF(WEEKDAY(C387,2)=6,(I387-MAX(H387,(6/24))+(H387&gt;I387))*24,IF(WEEKDAY(C387,2)=7,IF(H387&gt;I387,([1]Arbejdstider!H$87-H387)*24,IF(H387&lt;I387,(I387-H387)*24)),""))))</f>
        <v/>
      </c>
      <c r="BR387" s="137"/>
      <c r="BS387" s="137"/>
      <c r="BT387" s="138"/>
      <c r="BU387" s="128">
        <f t="shared" si="93"/>
        <v>0</v>
      </c>
      <c r="BV387" s="129" t="str">
        <f t="shared" si="94"/>
        <v>Torsdag</v>
      </c>
      <c r="CF387" s="140"/>
      <c r="CG387" s="140"/>
      <c r="CP387" s="141"/>
    </row>
    <row r="388" spans="2:94" s="139" customFormat="1" x14ac:dyDescent="0.2">
      <c r="B388" s="133"/>
      <c r="C388" s="134">
        <f t="shared" si="97"/>
        <v>43819</v>
      </c>
      <c r="D388" s="134" t="str">
        <f t="shared" si="98"/>
        <v>Fredag</v>
      </c>
      <c r="E388" s="135"/>
      <c r="F388" s="109" t="str">
        <f>IF(OR(E388=""),"",VLOOKUP(E388,[1]Arbejdstider!$B$4:$AE$78,2,))</f>
        <v/>
      </c>
      <c r="G388" s="109" t="str">
        <f>IF(OR(E388=""),"",VLOOKUP(E388,[1]Arbejdstider!$B$4:$AE$78,3,))</f>
        <v/>
      </c>
      <c r="H388" s="109" t="str">
        <f>IF(OR(E388=""),"",VLOOKUP(E388,[1]Arbejdstider!$B$4:$AE$78,4,))</f>
        <v/>
      </c>
      <c r="I388" s="109" t="str">
        <f>IF(OR(E388=""),"",VLOOKUP(E388,[1]Arbejdstider!$B$4:$AE$78,5,))</f>
        <v/>
      </c>
      <c r="J388" s="110" t="str">
        <f>IF(OR(E388=""),"",VLOOKUP(E388,[1]Arbejdstider!$B$4:$AE$78,6,))</f>
        <v/>
      </c>
      <c r="K388" s="110" t="str">
        <f>IF(OR(E388=""),"",VLOOKUP(E388,[1]Arbejdstider!$B$4:$AE$78,7,))</f>
        <v/>
      </c>
      <c r="L388" s="111" t="str">
        <f>IF(OR(E388=""),"",VLOOKUP(E388,[1]Arbejdstider!$B$3:$AE$78,10,))</f>
        <v/>
      </c>
      <c r="M388" s="111" t="str">
        <f>IF(OR(E388=""),"",VLOOKUP(E388,[1]Arbejdstider!$B$4:$AE$78,11,))</f>
        <v/>
      </c>
      <c r="N388" s="109" t="str">
        <f>IF(OR(E388=""),"",VLOOKUP(E388,[1]Arbejdstider!$B$4:$AE$78,14,))</f>
        <v/>
      </c>
      <c r="O388" s="109" t="str">
        <f>IF(OR(E388=""),"",VLOOKUP(E388,[1]Arbejdstider!$B$4:$AE$78,15,))</f>
        <v/>
      </c>
      <c r="P388" s="109" t="str">
        <f>IF(OR(E388=""),"",VLOOKUP(E388,[1]Arbejdstider!$B$4:$AE$78,12,))</f>
        <v/>
      </c>
      <c r="Q388" s="109" t="str">
        <f>IF(OR(E388=""),"",VLOOKUP(E388,[1]Arbejdstider!$B$4:$AE$78,13,))</f>
        <v/>
      </c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 t="str">
        <f>IF(OR(E388=""),"",VLOOKUP(E388,[1]Arbejdstider!$B$4:$AE$78,16,))</f>
        <v/>
      </c>
      <c r="AC388" s="112" t="str">
        <f>IF(OR(E388=""),"",VLOOKUP(E388,[1]Arbejdstider!$B$4:$AE$78,17,))</f>
        <v/>
      </c>
      <c r="AD388" s="112" t="str">
        <f>IF(OR(E388=""),"",VLOOKUP(E388,[1]Arbejdstider!$B$4:$AE$78,18,))</f>
        <v/>
      </c>
      <c r="AE388" s="112" t="str">
        <f>IF(OR(E388=""),"",VLOOKUP(E388,[1]Arbejdstider!$B$4:$AE$78,19,))</f>
        <v/>
      </c>
      <c r="AF388" s="113" t="str">
        <f>IF(OR(E388=""),"",VLOOKUP(E388,[1]Arbejdstider!$B$4:$AE$78,20,))</f>
        <v/>
      </c>
      <c r="AG388" s="109" t="str">
        <f>IF(OR(E388=""),"",VLOOKUP(E388,[1]Arbejdstider!$B$4:$AE$78,21,))</f>
        <v/>
      </c>
      <c r="AH388" s="109" t="str">
        <f>IF(OR(E388=""),"",VLOOKUP(E388,[1]Arbejdstider!$B$4:$AE$78,22,))</f>
        <v/>
      </c>
      <c r="AI388" s="109" t="str">
        <f>IF(OR(E388=""),"",VLOOKUP(E388,[1]Arbejdstider!$B$4:$AE$78,23,))</f>
        <v/>
      </c>
      <c r="AJ388" s="114" t="str">
        <f>IF(OR(E388=""),"",VLOOKUP(E388,[1]Arbejdstider!$B$4:$AE$78,20,))</f>
        <v/>
      </c>
      <c r="AK388" s="110" t="str">
        <f>IF(OR(E388=""),"",VLOOKUP(E388,[1]Arbejdstider!$B$4:$AE$78,21,))</f>
        <v/>
      </c>
      <c r="AL388" s="115"/>
      <c r="AM388" s="115"/>
      <c r="AN388" s="115"/>
      <c r="AO388" s="115"/>
      <c r="AP388" s="115"/>
      <c r="AQ388" s="115"/>
      <c r="AR388" s="116"/>
      <c r="AS388" s="117"/>
      <c r="AT388" s="118" t="str">
        <f>IF(OR(E388=""),"",VLOOKUP(E388,[1]Arbejdstider!$B$4:$AE$78,24,))</f>
        <v/>
      </c>
      <c r="AU388" s="113" t="str">
        <f>IF(OR(E388=""),"",VLOOKUP(E388,[1]Arbejdstider!$B$4:$AE$78,22,))</f>
        <v/>
      </c>
      <c r="AV388" s="113" t="str">
        <f>IF(OR(E388=""),"",VLOOKUP(E388,[1]Arbejdstider!$B$4:$AE$78,23,))</f>
        <v/>
      </c>
      <c r="AW388" s="119">
        <f t="shared" si="100"/>
        <v>0</v>
      </c>
      <c r="AX388" s="120">
        <f>IF(OR($F388="",$G388=""),0,((IF($G388-MAX($F388,([1]Arbejdstider!$C$84/24))+($G388&lt;$F388)&lt;0,0,$G388-MAX($F388,([1]Arbejdstider!$C$84/24))+($G388&lt;$F388)))*24)-((IF(($G388-MAX($F388,([1]Arbejdstider!$D$84/24))+($G388&lt;$F388))&lt;0,0,($G388-MAX($F388,([1]Arbejdstider!$D$84/24))+($G388&lt;$F388)))))*24)</f>
        <v>0</v>
      </c>
      <c r="AY388" s="122">
        <f>IF(OR($F388="",$G388=""),0,((IF($G388-MAX($F388,([1]Arbejdstider!$C$85/24))+($G388&lt;$F388)&lt;0,0,$G388-MAX($F388,([1]Arbejdstider!$C$85/24))+($G388&lt;$F388)))*24)-((IF(($G388-MAX($F388,([1]Arbejdstider!$D$85/24))+($G388&lt;$F388))&lt;0,0,($G388-MAX($F388,([1]Arbejdstider!$D$85/24))+($G388&lt;$F388)))))*24)-IF(OR($AR388="",$AS388=""),0,((IF($AS388-MAX($AR388,([1]Arbejdstider!$C$85/24))+($AS388&lt;$AR388)&lt;0,0,$AS388-MAX($AR388,([1]Arbejdstider!$C$85/24))+($AS388&lt;$AR388)))*24)-((IF(($AS388-MAX($AR388,([1]Arbejdstider!$D$85/24))+($AS388&lt;$AR388))&lt;0,0,($AS388-MAX($AR388,([1]Arbejdstider!$D$85/24))+($AS388&lt;$AR388)))))*24)</f>
        <v>0</v>
      </c>
      <c r="AZ388" s="122" t="str">
        <f>IFERROR(CEILING(IF(E388="","",IF(OR($F388=0,$G388=0),0,($G388&lt;=$F388)*(1-([1]Arbejdstider!$C$86/24)+([1]Arbejdstider!$D$86/24))*24+(MIN(([1]Arbejdstider!$D$86/24),$G388)-MIN(([1]Arbejdstider!$D$86/24),$F388)+MAX(([1]Arbejdstider!$C$86/24),$G388)-MAX(([1]Arbejdstider!$C$86/24),$F388))*24)-IF(OR($AR388=0,$AS388=0),0,($AS388&lt;=$AR388)*(1-([1]Arbejdstider!$C$86/24)+([1]Arbejdstider!$D$86/24))*24+(MIN(([1]Arbejdstider!$D$86/24),$AS388)-MIN(([1]Arbejdstider!$D$86/24),$AR388)+MAX(([1]Arbejdstider!$C$86/24),$AS388)-MAX(([1]Arbejdstider!$C$86/24),$AR388))*24)+IF(OR($H388=0,$I388=0),0,($I388&lt;=$H388)*(1-([1]Arbejdstider!$C$86/24)+([1]Arbejdstider!$D$86/24))*24+(MIN(([1]Arbejdstider!$D$86/24),$I388)-MIN(([1]Arbejdstider!$D$86/24),$H388)+MAX(([1]Arbejdstider!$C$86/24),$G388)-MAX(([1]Arbejdstider!$C$86/24),$H388))*24)),0.5),"")</f>
        <v/>
      </c>
      <c r="BA388" s="122">
        <f t="shared" si="86"/>
        <v>0</v>
      </c>
      <c r="BB388" s="122">
        <f t="shared" si="87"/>
        <v>0</v>
      </c>
      <c r="BC388" s="122">
        <f t="shared" si="88"/>
        <v>0</v>
      </c>
      <c r="BD388" s="123"/>
      <c r="BE388" s="124"/>
      <c r="BF388" s="122">
        <f t="shared" si="101"/>
        <v>0</v>
      </c>
      <c r="BG388" s="122" t="str">
        <f t="shared" si="95"/>
        <v/>
      </c>
      <c r="BH388" s="122">
        <f t="shared" si="89"/>
        <v>0</v>
      </c>
      <c r="BI388" s="121">
        <f t="shared" si="90"/>
        <v>0</v>
      </c>
      <c r="BJ388" s="122">
        <f t="shared" si="91"/>
        <v>0</v>
      </c>
      <c r="BK388" s="122">
        <f t="shared" si="99"/>
        <v>0</v>
      </c>
      <c r="BL388" s="121">
        <f t="shared" si="96"/>
        <v>0</v>
      </c>
      <c r="BM388" s="121">
        <f t="shared" si="92"/>
        <v>0</v>
      </c>
      <c r="BN388" s="121"/>
      <c r="BO388" s="136"/>
      <c r="BP388" s="137">
        <f>IF(OR(F388=0,G388=0),0,IF(AND(WEEKDAY(C388,2)=5,G388&lt;F388,G388&gt;(6/24)),(G388-MAX(F388,(6/24))+(F388&gt;G388))*24-7,IF(WEEKDAY(C388,2)=6,(G388-MAX(F388,(6/24))+(F388&gt;G388))*24,IF(WEEKDAY(C388,2)=7,IF(F388&gt;G388,([1]Arbejdstider!H$87-F388)*24,IF(F388&lt;G388,(G388-F388)*24)),0))))</f>
        <v>0</v>
      </c>
      <c r="BQ388" s="126" t="str">
        <f>IF(OR(H388=0,I388=0),0,IF(AND(WEEKDAY(C388,2)=5,I388&lt;H388,I388&gt;(6/24)),(I388-MAX(H388,(6/24))+(H388&gt;I388))*24-7,IF(WEEKDAY(C388,2)=6,(I388-MAX(H388,(6/24))+(H388&gt;I388))*24,IF(WEEKDAY(C388,2)=7,IF(H388&gt;I388,([1]Arbejdstider!H$87-H388)*24,IF(H388&lt;I388,(I388-H388)*24)),""))))</f>
        <v/>
      </c>
      <c r="BR388" s="137"/>
      <c r="BS388" s="137"/>
      <c r="BT388" s="138"/>
      <c r="BU388" s="128">
        <f t="shared" si="93"/>
        <v>0</v>
      </c>
      <c r="BV388" s="129" t="str">
        <f t="shared" si="94"/>
        <v>Fredag</v>
      </c>
      <c r="CF388" s="140"/>
      <c r="CG388" s="140"/>
      <c r="CP388" s="141"/>
    </row>
    <row r="389" spans="2:94" s="139" customFormat="1" x14ac:dyDescent="0.2">
      <c r="B389" s="133"/>
      <c r="C389" s="134">
        <f t="shared" si="97"/>
        <v>43820</v>
      </c>
      <c r="D389" s="134" t="str">
        <f t="shared" si="98"/>
        <v>Lørdag</v>
      </c>
      <c r="E389" s="135"/>
      <c r="F389" s="109" t="str">
        <f>IF(OR(E389=""),"",VLOOKUP(E389,[1]Arbejdstider!$B$4:$AE$78,2,))</f>
        <v/>
      </c>
      <c r="G389" s="109" t="str">
        <f>IF(OR(E389=""),"",VLOOKUP(E389,[1]Arbejdstider!$B$4:$AE$78,3,))</f>
        <v/>
      </c>
      <c r="H389" s="109" t="str">
        <f>IF(OR(E389=""),"",VLOOKUP(E389,[1]Arbejdstider!$B$4:$AE$78,4,))</f>
        <v/>
      </c>
      <c r="I389" s="109" t="str">
        <f>IF(OR(E389=""),"",VLOOKUP(E389,[1]Arbejdstider!$B$4:$AE$78,5,))</f>
        <v/>
      </c>
      <c r="J389" s="110" t="str">
        <f>IF(OR(E389=""),"",VLOOKUP(E389,[1]Arbejdstider!$B$4:$AE$78,6,))</f>
        <v/>
      </c>
      <c r="K389" s="110" t="str">
        <f>IF(OR(E389=""),"",VLOOKUP(E389,[1]Arbejdstider!$B$4:$AE$78,7,))</f>
        <v/>
      </c>
      <c r="L389" s="111" t="str">
        <f>IF(OR(E389=""),"",VLOOKUP(E389,[1]Arbejdstider!$B$3:$AE$78,10,))</f>
        <v/>
      </c>
      <c r="M389" s="111" t="str">
        <f>IF(OR(E389=""),"",VLOOKUP(E389,[1]Arbejdstider!$B$4:$AE$78,11,))</f>
        <v/>
      </c>
      <c r="N389" s="109" t="str">
        <f>IF(OR(E389=""),"",VLOOKUP(E389,[1]Arbejdstider!$B$4:$AE$78,14,))</f>
        <v/>
      </c>
      <c r="O389" s="109" t="str">
        <f>IF(OR(E389=""),"",VLOOKUP(E389,[1]Arbejdstider!$B$4:$AE$78,15,))</f>
        <v/>
      </c>
      <c r="P389" s="109" t="str">
        <f>IF(OR(E389=""),"",VLOOKUP(E389,[1]Arbejdstider!$B$4:$AE$78,12,))</f>
        <v/>
      </c>
      <c r="Q389" s="109" t="str">
        <f>IF(OR(E389=""),"",VLOOKUP(E389,[1]Arbejdstider!$B$4:$AE$78,13,))</f>
        <v/>
      </c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 t="str">
        <f>IF(OR(E389=""),"",VLOOKUP(E389,[1]Arbejdstider!$B$4:$AE$78,16,))</f>
        <v/>
      </c>
      <c r="AC389" s="112" t="str">
        <f>IF(OR(E389=""),"",VLOOKUP(E389,[1]Arbejdstider!$B$4:$AE$78,17,))</f>
        <v/>
      </c>
      <c r="AD389" s="112" t="str">
        <f>IF(OR(E389=""),"",VLOOKUP(E389,[1]Arbejdstider!$B$4:$AE$78,18,))</f>
        <v/>
      </c>
      <c r="AE389" s="112" t="str">
        <f>IF(OR(E389=""),"",VLOOKUP(E389,[1]Arbejdstider!$B$4:$AE$78,19,))</f>
        <v/>
      </c>
      <c r="AF389" s="113" t="str">
        <f>IF(OR(E389=""),"",VLOOKUP(E389,[1]Arbejdstider!$B$4:$AE$78,20,))</f>
        <v/>
      </c>
      <c r="AG389" s="109" t="str">
        <f>IF(OR(E389=""),"",VLOOKUP(E389,[1]Arbejdstider!$B$4:$AE$78,21,))</f>
        <v/>
      </c>
      <c r="AH389" s="109" t="str">
        <f>IF(OR(E389=""),"",VLOOKUP(E389,[1]Arbejdstider!$B$4:$AE$78,22,))</f>
        <v/>
      </c>
      <c r="AI389" s="109" t="str">
        <f>IF(OR(E389=""),"",VLOOKUP(E389,[1]Arbejdstider!$B$4:$AE$78,23,))</f>
        <v/>
      </c>
      <c r="AJ389" s="114" t="str">
        <f>IF(OR(E389=""),"",VLOOKUP(E389,[1]Arbejdstider!$B$4:$AE$78,20,))</f>
        <v/>
      </c>
      <c r="AK389" s="110" t="str">
        <f>IF(OR(E389=""),"",VLOOKUP(E389,[1]Arbejdstider!$B$4:$AE$78,21,))</f>
        <v/>
      </c>
      <c r="AL389" s="115"/>
      <c r="AM389" s="115"/>
      <c r="AN389" s="115"/>
      <c r="AO389" s="115"/>
      <c r="AP389" s="115"/>
      <c r="AQ389" s="115"/>
      <c r="AR389" s="116"/>
      <c r="AS389" s="117"/>
      <c r="AT389" s="118" t="str">
        <f>IF(OR(E389=""),"",VLOOKUP(E389,[1]Arbejdstider!$B$4:$AE$78,24,))</f>
        <v/>
      </c>
      <c r="AU389" s="113" t="str">
        <f>IF(OR(E389=""),"",VLOOKUP(E389,[1]Arbejdstider!$B$4:$AE$78,22,))</f>
        <v/>
      </c>
      <c r="AV389" s="113" t="str">
        <f>IF(OR(E389=""),"",VLOOKUP(E389,[1]Arbejdstider!$B$4:$AE$78,23,))</f>
        <v/>
      </c>
      <c r="AW389" s="119">
        <f t="shared" si="100"/>
        <v>0</v>
      </c>
      <c r="AX389" s="120">
        <f>IF(OR($F389="",$G389=""),0,((IF($G389-MAX($F389,([1]Arbejdstider!$C$84/24))+($G389&lt;$F389)&lt;0,0,$G389-MAX($F389,([1]Arbejdstider!$C$84/24))+($G389&lt;$F389)))*24)-((IF(($G389-MAX($F389,([1]Arbejdstider!$D$84/24))+($G389&lt;$F389))&lt;0,0,($G389-MAX($F389,([1]Arbejdstider!$D$84/24))+($G389&lt;$F389)))))*24)</f>
        <v>0</v>
      </c>
      <c r="AY389" s="122">
        <f>IF(OR($F389="",$G389=""),0,((IF($G389-MAX($F389,([1]Arbejdstider!$C$85/24))+($G389&lt;$F389)&lt;0,0,$G389-MAX($F389,([1]Arbejdstider!$C$85/24))+($G389&lt;$F389)))*24)-((IF(($G389-MAX($F389,([1]Arbejdstider!$D$85/24))+($G389&lt;$F389))&lt;0,0,($G389-MAX($F389,([1]Arbejdstider!$D$85/24))+($G389&lt;$F389)))))*24)-IF(OR($AR389="",$AS389=""),0,((IF($AS389-MAX($AR389,([1]Arbejdstider!$C$85/24))+($AS389&lt;$AR389)&lt;0,0,$AS389-MAX($AR389,([1]Arbejdstider!$C$85/24))+($AS389&lt;$AR389)))*24)-((IF(($AS389-MAX($AR389,([1]Arbejdstider!$D$85/24))+($AS389&lt;$AR389))&lt;0,0,($AS389-MAX($AR389,([1]Arbejdstider!$D$85/24))+($AS389&lt;$AR389)))))*24)</f>
        <v>0</v>
      </c>
      <c r="AZ389" s="122" t="str">
        <f>IFERROR(CEILING(IF(E389="","",IF(OR($F389=0,$G389=0),0,($G389&lt;=$F389)*(1-([1]Arbejdstider!$C$86/24)+([1]Arbejdstider!$D$86/24))*24+(MIN(([1]Arbejdstider!$D$86/24),$G389)-MIN(([1]Arbejdstider!$D$86/24),$F389)+MAX(([1]Arbejdstider!$C$86/24),$G389)-MAX(([1]Arbejdstider!$C$86/24),$F389))*24)-IF(OR($AR389=0,$AS389=0),0,($AS389&lt;=$AR389)*(1-([1]Arbejdstider!$C$86/24)+([1]Arbejdstider!$D$86/24))*24+(MIN(([1]Arbejdstider!$D$86/24),$AS389)-MIN(([1]Arbejdstider!$D$86/24),$AR389)+MAX(([1]Arbejdstider!$C$86/24),$AS389)-MAX(([1]Arbejdstider!$C$86/24),$AR389))*24)+IF(OR($H389=0,$I389=0),0,($I389&lt;=$H389)*(1-([1]Arbejdstider!$C$86/24)+([1]Arbejdstider!$D$86/24))*24+(MIN(([1]Arbejdstider!$D$86/24),$I389)-MIN(([1]Arbejdstider!$D$86/24),$H389)+MAX(([1]Arbejdstider!$C$86/24),$G389)-MAX(([1]Arbejdstider!$C$86/24),$H389))*24)),0.5),"")</f>
        <v/>
      </c>
      <c r="BA389" s="122">
        <f t="shared" si="86"/>
        <v>0</v>
      </c>
      <c r="BB389" s="122">
        <f t="shared" si="87"/>
        <v>0</v>
      </c>
      <c r="BC389" s="122">
        <f t="shared" si="88"/>
        <v>0</v>
      </c>
      <c r="BD389" s="123"/>
      <c r="BE389" s="124"/>
      <c r="BF389" s="122">
        <f t="shared" si="101"/>
        <v>0</v>
      </c>
      <c r="BG389" s="122" t="str">
        <f t="shared" si="95"/>
        <v/>
      </c>
      <c r="BH389" s="122">
        <f t="shared" si="89"/>
        <v>0</v>
      </c>
      <c r="BI389" s="121">
        <f t="shared" si="90"/>
        <v>0</v>
      </c>
      <c r="BJ389" s="122">
        <f t="shared" si="91"/>
        <v>0</v>
      </c>
      <c r="BK389" s="122">
        <f t="shared" si="99"/>
        <v>0</v>
      </c>
      <c r="BL389" s="121">
        <f t="shared" si="96"/>
        <v>0</v>
      </c>
      <c r="BM389" s="121">
        <f t="shared" si="92"/>
        <v>0</v>
      </c>
      <c r="BN389" s="121"/>
      <c r="BO389" s="136"/>
      <c r="BP389" s="137" t="e">
        <f>IF(OR(F389=0,G389=0),0,IF(AND(WEEKDAY(C389,2)=5,G389&lt;F389,G389&gt;(6/24)),(G389-MAX(F389,(6/24))+(F389&gt;G389))*24-7,IF(WEEKDAY(C389,2)=6,(G389-MAX(F389,(6/24))+(F389&gt;G389))*24,IF(WEEKDAY(C389,2)=7,IF(F389&gt;G389,([1]Arbejdstider!H$87-F389)*24,IF(F389&lt;G389,(G389-F389)*24)),0))))</f>
        <v>#VALUE!</v>
      </c>
      <c r="BQ389" s="126" t="e">
        <f>IF(OR(H389=0,I389=0),0,IF(AND(WEEKDAY(C389,2)=5,I389&lt;H389,I389&gt;(6/24)),(I389-MAX(H389,(6/24))+(H389&gt;I389))*24-7,IF(WEEKDAY(C389,2)=6,(I389-MAX(H389,(6/24))+(H389&gt;I389))*24,IF(WEEKDAY(C389,2)=7,IF(H389&gt;I389,([1]Arbejdstider!H$87-H389)*24,IF(H389&lt;I389,(I389-H389)*24)),""))))</f>
        <v>#VALUE!</v>
      </c>
      <c r="BR389" s="137"/>
      <c r="BS389" s="137"/>
      <c r="BT389" s="138"/>
      <c r="BU389" s="128">
        <f t="shared" si="93"/>
        <v>0</v>
      </c>
      <c r="BV389" s="129" t="str">
        <f t="shared" si="94"/>
        <v>Lørdag</v>
      </c>
      <c r="CF389" s="140"/>
      <c r="CG389" s="140"/>
      <c r="CP389" s="141"/>
    </row>
    <row r="390" spans="2:94" s="139" customFormat="1" x14ac:dyDescent="0.2">
      <c r="B390" s="133"/>
      <c r="C390" s="134">
        <f t="shared" si="97"/>
        <v>43821</v>
      </c>
      <c r="D390" s="134" t="str">
        <f t="shared" si="98"/>
        <v>Søndag</v>
      </c>
      <c r="E390" s="135"/>
      <c r="F390" s="109" t="str">
        <f>IF(OR(E390=""),"",VLOOKUP(E390,[1]Arbejdstider!$B$4:$AE$78,2,))</f>
        <v/>
      </c>
      <c r="G390" s="109" t="str">
        <f>IF(OR(E390=""),"",VLOOKUP(E390,[1]Arbejdstider!$B$4:$AE$78,3,))</f>
        <v/>
      </c>
      <c r="H390" s="109" t="str">
        <f>IF(OR(E390=""),"",VLOOKUP(E390,[1]Arbejdstider!$B$4:$AE$78,4,))</f>
        <v/>
      </c>
      <c r="I390" s="109" t="str">
        <f>IF(OR(E390=""),"",VLOOKUP(E390,[1]Arbejdstider!$B$4:$AE$78,5,))</f>
        <v/>
      </c>
      <c r="J390" s="110" t="str">
        <f>IF(OR(E390=""),"",VLOOKUP(E390,[1]Arbejdstider!$B$4:$AE$78,6,))</f>
        <v/>
      </c>
      <c r="K390" s="110" t="str">
        <f>IF(OR(E390=""),"",VLOOKUP(E390,[1]Arbejdstider!$B$4:$AE$78,7,))</f>
        <v/>
      </c>
      <c r="L390" s="111" t="str">
        <f>IF(OR(E390=""),"",VLOOKUP(E390,[1]Arbejdstider!$B$3:$AE$78,10,))</f>
        <v/>
      </c>
      <c r="M390" s="111" t="str">
        <f>IF(OR(E390=""),"",VLOOKUP(E390,[1]Arbejdstider!$B$4:$AE$78,11,))</f>
        <v/>
      </c>
      <c r="N390" s="109" t="str">
        <f>IF(OR(E390=""),"",VLOOKUP(E390,[1]Arbejdstider!$B$4:$AE$78,14,))</f>
        <v/>
      </c>
      <c r="O390" s="109" t="str">
        <f>IF(OR(E390=""),"",VLOOKUP(E390,[1]Arbejdstider!$B$4:$AE$78,15,))</f>
        <v/>
      </c>
      <c r="P390" s="109" t="str">
        <f>IF(OR(E390=""),"",VLOOKUP(E390,[1]Arbejdstider!$B$4:$AE$78,12,))</f>
        <v/>
      </c>
      <c r="Q390" s="109" t="str">
        <f>IF(OR(E390=""),"",VLOOKUP(E390,[1]Arbejdstider!$B$4:$AE$78,13,))</f>
        <v/>
      </c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 t="str">
        <f>IF(OR(E390=""),"",VLOOKUP(E390,[1]Arbejdstider!$B$4:$AE$78,16,))</f>
        <v/>
      </c>
      <c r="AC390" s="112" t="str">
        <f>IF(OR(E390=""),"",VLOOKUP(E390,[1]Arbejdstider!$B$4:$AE$78,17,))</f>
        <v/>
      </c>
      <c r="AD390" s="112" t="str">
        <f>IF(OR(E390=""),"",VLOOKUP(E390,[1]Arbejdstider!$B$4:$AE$78,18,))</f>
        <v/>
      </c>
      <c r="AE390" s="112" t="str">
        <f>IF(OR(E390=""),"",VLOOKUP(E390,[1]Arbejdstider!$B$4:$AE$78,19,))</f>
        <v/>
      </c>
      <c r="AF390" s="113" t="str">
        <f>IF(OR(E390=""),"",VLOOKUP(E390,[1]Arbejdstider!$B$4:$AE$78,20,))</f>
        <v/>
      </c>
      <c r="AG390" s="109" t="str">
        <f>IF(OR(E390=""),"",VLOOKUP(E390,[1]Arbejdstider!$B$4:$AE$78,21,))</f>
        <v/>
      </c>
      <c r="AH390" s="109" t="str">
        <f>IF(OR(E390=""),"",VLOOKUP(E390,[1]Arbejdstider!$B$4:$AE$78,22,))</f>
        <v/>
      </c>
      <c r="AI390" s="109" t="str">
        <f>IF(OR(E390=""),"",VLOOKUP(E390,[1]Arbejdstider!$B$4:$AE$78,23,))</f>
        <v/>
      </c>
      <c r="AJ390" s="114" t="str">
        <f>IF(OR(E390=""),"",VLOOKUP(E390,[1]Arbejdstider!$B$4:$AE$78,20,))</f>
        <v/>
      </c>
      <c r="AK390" s="110" t="str">
        <f>IF(OR(E390=""),"",VLOOKUP(E390,[1]Arbejdstider!$B$4:$AE$78,21,))</f>
        <v/>
      </c>
      <c r="AL390" s="115"/>
      <c r="AM390" s="115"/>
      <c r="AN390" s="115"/>
      <c r="AO390" s="115"/>
      <c r="AP390" s="115"/>
      <c r="AQ390" s="115"/>
      <c r="AR390" s="116"/>
      <c r="AS390" s="117"/>
      <c r="AT390" s="118" t="str">
        <f>IF(OR(E390=""),"",VLOOKUP(E390,[1]Arbejdstider!$B$4:$AE$78,24,))</f>
        <v/>
      </c>
      <c r="AU390" s="113" t="str">
        <f>IF(OR(E390=""),"",VLOOKUP(E390,[1]Arbejdstider!$B$4:$AE$78,22,))</f>
        <v/>
      </c>
      <c r="AV390" s="113" t="str">
        <f>IF(OR(E390=""),"",VLOOKUP(E390,[1]Arbejdstider!$B$4:$AE$78,23,))</f>
        <v/>
      </c>
      <c r="AW390" s="119">
        <f t="shared" si="100"/>
        <v>0</v>
      </c>
      <c r="AX390" s="120">
        <f>IF(OR($F390="",$G390=""),0,((IF($G390-MAX($F390,([1]Arbejdstider!$C$84/24))+($G390&lt;$F390)&lt;0,0,$G390-MAX($F390,([1]Arbejdstider!$C$84/24))+($G390&lt;$F390)))*24)-((IF(($G390-MAX($F390,([1]Arbejdstider!$D$84/24))+($G390&lt;$F390))&lt;0,0,($G390-MAX($F390,([1]Arbejdstider!$D$84/24))+($G390&lt;$F390)))))*24)</f>
        <v>0</v>
      </c>
      <c r="AY390" s="122">
        <f>IF(OR($F390="",$G390=""),0,((IF($G390-MAX($F390,([1]Arbejdstider!$C$85/24))+($G390&lt;$F390)&lt;0,0,$G390-MAX($F390,([1]Arbejdstider!$C$85/24))+($G390&lt;$F390)))*24)-((IF(($G390-MAX($F390,([1]Arbejdstider!$D$85/24))+($G390&lt;$F390))&lt;0,0,($G390-MAX($F390,([1]Arbejdstider!$D$85/24))+($G390&lt;$F390)))))*24)-IF(OR($AR390="",$AS390=""),0,((IF($AS390-MAX($AR390,([1]Arbejdstider!$C$85/24))+($AS390&lt;$AR390)&lt;0,0,$AS390-MAX($AR390,([1]Arbejdstider!$C$85/24))+($AS390&lt;$AR390)))*24)-((IF(($AS390-MAX($AR390,([1]Arbejdstider!$D$85/24))+($AS390&lt;$AR390))&lt;0,0,($AS390-MAX($AR390,([1]Arbejdstider!$D$85/24))+($AS390&lt;$AR390)))))*24)</f>
        <v>0</v>
      </c>
      <c r="AZ390" s="122" t="str">
        <f>IFERROR(CEILING(IF(E390="","",IF(OR($F390=0,$G390=0),0,($G390&lt;=$F390)*(1-([1]Arbejdstider!$C$86/24)+([1]Arbejdstider!$D$86/24))*24+(MIN(([1]Arbejdstider!$D$86/24),$G390)-MIN(([1]Arbejdstider!$D$86/24),$F390)+MAX(([1]Arbejdstider!$C$86/24),$G390)-MAX(([1]Arbejdstider!$C$86/24),$F390))*24)-IF(OR($AR390=0,$AS390=0),0,($AS390&lt;=$AR390)*(1-([1]Arbejdstider!$C$86/24)+([1]Arbejdstider!$D$86/24))*24+(MIN(([1]Arbejdstider!$D$86/24),$AS390)-MIN(([1]Arbejdstider!$D$86/24),$AR390)+MAX(([1]Arbejdstider!$C$86/24),$AS390)-MAX(([1]Arbejdstider!$C$86/24),$AR390))*24)+IF(OR($H390=0,$I390=0),0,($I390&lt;=$H390)*(1-([1]Arbejdstider!$C$86/24)+([1]Arbejdstider!$D$86/24))*24+(MIN(([1]Arbejdstider!$D$86/24),$I390)-MIN(([1]Arbejdstider!$D$86/24),$H390)+MAX(([1]Arbejdstider!$C$86/24),$G390)-MAX(([1]Arbejdstider!$C$86/24),$H390))*24)),0.5),"")</f>
        <v/>
      </c>
      <c r="BA390" s="122">
        <f t="shared" si="86"/>
        <v>0</v>
      </c>
      <c r="BB390" s="122">
        <f t="shared" si="87"/>
        <v>0</v>
      </c>
      <c r="BC390" s="122">
        <f t="shared" si="88"/>
        <v>0</v>
      </c>
      <c r="BD390" s="123"/>
      <c r="BE390" s="124"/>
      <c r="BF390" s="122">
        <f t="shared" si="101"/>
        <v>0</v>
      </c>
      <c r="BG390" s="122">
        <f t="shared" si="95"/>
        <v>0</v>
      </c>
      <c r="BH390" s="122">
        <f t="shared" si="89"/>
        <v>0</v>
      </c>
      <c r="BI390" s="121">
        <f t="shared" si="90"/>
        <v>0</v>
      </c>
      <c r="BJ390" s="122">
        <f t="shared" si="91"/>
        <v>0</v>
      </c>
      <c r="BK390" s="122">
        <f t="shared" si="99"/>
        <v>0</v>
      </c>
      <c r="BL390" s="121">
        <f t="shared" si="96"/>
        <v>0</v>
      </c>
      <c r="BM390" s="121">
        <f t="shared" si="92"/>
        <v>0</v>
      </c>
      <c r="BN390" s="121"/>
      <c r="BO390" s="136"/>
      <c r="BP390" s="137" t="b">
        <f>IF(OR(F390=0,G390=0),0,IF(AND(WEEKDAY(C390,2)=5,G390&lt;F390,G390&gt;(6/24)),(G390-MAX(F390,(6/24))+(F390&gt;G390))*24-7,IF(WEEKDAY(C390,2)=6,(G390-MAX(F390,(6/24))+(F390&gt;G390))*24,IF(WEEKDAY(C390,2)=7,IF(F390&gt;G390,([1]Arbejdstider!H$87-F390)*24,IF(F390&lt;G390,(G390-F390)*24)),0))))</f>
        <v>0</v>
      </c>
      <c r="BQ390" s="126" t="b">
        <f>IF(OR(H390=0,I390=0),0,IF(AND(WEEKDAY(C390,2)=5,I390&lt;H390,I390&gt;(6/24)),(I390-MAX(H390,(6/24))+(H390&gt;I390))*24-7,IF(WEEKDAY(C390,2)=6,(I390-MAX(H390,(6/24))+(H390&gt;I390))*24,IF(WEEKDAY(C390,2)=7,IF(H390&gt;I390,([1]Arbejdstider!H$87-H390)*24,IF(H390&lt;I390,(I390-H390)*24)),""))))</f>
        <v>0</v>
      </c>
      <c r="BR390" s="137"/>
      <c r="BS390" s="137"/>
      <c r="BT390" s="138"/>
      <c r="BU390" s="128">
        <f t="shared" si="93"/>
        <v>0</v>
      </c>
      <c r="BV390" s="129" t="str">
        <f t="shared" si="94"/>
        <v>Søndag</v>
      </c>
      <c r="CF390" s="140"/>
      <c r="CG390" s="140"/>
      <c r="CP390" s="141"/>
    </row>
    <row r="391" spans="2:94" s="139" customFormat="1" x14ac:dyDescent="0.2">
      <c r="B391" s="133"/>
      <c r="C391" s="134">
        <f t="shared" si="97"/>
        <v>43822</v>
      </c>
      <c r="D391" s="134" t="str">
        <f t="shared" si="98"/>
        <v>Mandag</v>
      </c>
      <c r="E391" s="135"/>
      <c r="F391" s="109" t="str">
        <f>IF(OR(E391=""),"",VLOOKUP(E391,[1]Arbejdstider!$B$4:$AE$78,2,))</f>
        <v/>
      </c>
      <c r="G391" s="109" t="str">
        <f>IF(OR(E391=""),"",VLOOKUP(E391,[1]Arbejdstider!$B$4:$AE$78,3,))</f>
        <v/>
      </c>
      <c r="H391" s="109" t="str">
        <f>IF(OR(E391=""),"",VLOOKUP(E391,[1]Arbejdstider!$B$4:$AE$78,4,))</f>
        <v/>
      </c>
      <c r="I391" s="109" t="str">
        <f>IF(OR(E391=""),"",VLOOKUP(E391,[1]Arbejdstider!$B$4:$AE$78,5,))</f>
        <v/>
      </c>
      <c r="J391" s="110" t="str">
        <f>IF(OR(E391=""),"",VLOOKUP(E391,[1]Arbejdstider!$B$4:$AE$78,6,))</f>
        <v/>
      </c>
      <c r="K391" s="110" t="str">
        <f>IF(OR(E391=""),"",VLOOKUP(E391,[1]Arbejdstider!$B$4:$AE$78,7,))</f>
        <v/>
      </c>
      <c r="L391" s="111" t="str">
        <f>IF(OR(E391=""),"",VLOOKUP(E391,[1]Arbejdstider!$B$3:$AE$78,10,))</f>
        <v/>
      </c>
      <c r="M391" s="111" t="str">
        <f>IF(OR(E391=""),"",VLOOKUP(E391,[1]Arbejdstider!$B$4:$AE$78,11,))</f>
        <v/>
      </c>
      <c r="N391" s="109" t="str">
        <f>IF(OR(E391=""),"",VLOOKUP(E391,[1]Arbejdstider!$B$4:$AE$78,14,))</f>
        <v/>
      </c>
      <c r="O391" s="109" t="str">
        <f>IF(OR(E391=""),"",VLOOKUP(E391,[1]Arbejdstider!$B$4:$AE$78,15,))</f>
        <v/>
      </c>
      <c r="P391" s="109" t="str">
        <f>IF(OR(E391=""),"",VLOOKUP(E391,[1]Arbejdstider!$B$4:$AE$78,12,))</f>
        <v/>
      </c>
      <c r="Q391" s="109" t="str">
        <f>IF(OR(E391=""),"",VLOOKUP(E391,[1]Arbejdstider!$B$4:$AE$78,13,))</f>
        <v/>
      </c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 t="str">
        <f>IF(OR(E391=""),"",VLOOKUP(E391,[1]Arbejdstider!$B$4:$AE$78,16,))</f>
        <v/>
      </c>
      <c r="AC391" s="112" t="str">
        <f>IF(OR(E391=""),"",VLOOKUP(E391,[1]Arbejdstider!$B$4:$AE$78,17,))</f>
        <v/>
      </c>
      <c r="AD391" s="112" t="str">
        <f>IF(OR(E391=""),"",VLOOKUP(E391,[1]Arbejdstider!$B$4:$AE$78,18,))</f>
        <v/>
      </c>
      <c r="AE391" s="112" t="str">
        <f>IF(OR(E391=""),"",VLOOKUP(E391,[1]Arbejdstider!$B$4:$AE$78,19,))</f>
        <v/>
      </c>
      <c r="AF391" s="113" t="str">
        <f>IF(OR(E391=""),"",VLOOKUP(E391,[1]Arbejdstider!$B$4:$AE$78,20,))</f>
        <v/>
      </c>
      <c r="AG391" s="109" t="str">
        <f>IF(OR(E391=""),"",VLOOKUP(E391,[1]Arbejdstider!$B$4:$AE$78,21,))</f>
        <v/>
      </c>
      <c r="AH391" s="109" t="str">
        <f>IF(OR(E391=""),"",VLOOKUP(E391,[1]Arbejdstider!$B$4:$AE$78,22,))</f>
        <v/>
      </c>
      <c r="AI391" s="109" t="str">
        <f>IF(OR(E391=""),"",VLOOKUP(E391,[1]Arbejdstider!$B$4:$AE$78,23,))</f>
        <v/>
      </c>
      <c r="AJ391" s="114" t="str">
        <f>IF(OR(E391=""),"",VLOOKUP(E391,[1]Arbejdstider!$B$4:$AE$78,20,))</f>
        <v/>
      </c>
      <c r="AK391" s="110" t="str">
        <f>IF(OR(E391=""),"",VLOOKUP(E391,[1]Arbejdstider!$B$4:$AE$78,21,))</f>
        <v/>
      </c>
      <c r="AL391" s="115"/>
      <c r="AM391" s="115"/>
      <c r="AN391" s="115"/>
      <c r="AO391" s="115"/>
      <c r="AP391" s="115"/>
      <c r="AQ391" s="115"/>
      <c r="AR391" s="116"/>
      <c r="AS391" s="117"/>
      <c r="AT391" s="118" t="str">
        <f>IF(OR(E391=""),"",VLOOKUP(E391,[1]Arbejdstider!$B$4:$AE$78,24,))</f>
        <v/>
      </c>
      <c r="AU391" s="113" t="str">
        <f>IF(OR(E391=""),"",VLOOKUP(E391,[1]Arbejdstider!$B$4:$AE$78,22,))</f>
        <v/>
      </c>
      <c r="AV391" s="113" t="str">
        <f>IF(OR(E391=""),"",VLOOKUP(E391,[1]Arbejdstider!$B$4:$AE$78,23,))</f>
        <v/>
      </c>
      <c r="AW391" s="119">
        <f t="shared" si="100"/>
        <v>0</v>
      </c>
      <c r="AX391" s="120">
        <f>IF(OR($F391="",$G391=""),0,((IF($G391-MAX($F391,([1]Arbejdstider!$C$84/24))+($G391&lt;$F391)&lt;0,0,$G391-MAX($F391,([1]Arbejdstider!$C$84/24))+($G391&lt;$F391)))*24)-((IF(($G391-MAX($F391,([1]Arbejdstider!$D$84/24))+($G391&lt;$F391))&lt;0,0,($G391-MAX($F391,([1]Arbejdstider!$D$84/24))+($G391&lt;$F391)))))*24)</f>
        <v>0</v>
      </c>
      <c r="AY391" s="122">
        <f>IF(OR($F391="",$G391=""),0,((IF($G391-MAX($F391,([1]Arbejdstider!$C$85/24))+($G391&lt;$F391)&lt;0,0,$G391-MAX($F391,([1]Arbejdstider!$C$85/24))+($G391&lt;$F391)))*24)-((IF(($G391-MAX($F391,([1]Arbejdstider!$D$85/24))+($G391&lt;$F391))&lt;0,0,($G391-MAX($F391,([1]Arbejdstider!$D$85/24))+($G391&lt;$F391)))))*24)-IF(OR($AR391="",$AS391=""),0,((IF($AS391-MAX($AR391,([1]Arbejdstider!$C$85/24))+($AS391&lt;$AR391)&lt;0,0,$AS391-MAX($AR391,([1]Arbejdstider!$C$85/24))+($AS391&lt;$AR391)))*24)-((IF(($AS391-MAX($AR391,([1]Arbejdstider!$D$85/24))+($AS391&lt;$AR391))&lt;0,0,($AS391-MAX($AR391,([1]Arbejdstider!$D$85/24))+($AS391&lt;$AR391)))))*24)</f>
        <v>0</v>
      </c>
      <c r="AZ391" s="122" t="str">
        <f>IFERROR(CEILING(IF(E391="","",IF(OR($F391=0,$G391=0),0,($G391&lt;=$F391)*(1-([1]Arbejdstider!$C$86/24)+([1]Arbejdstider!$D$86/24))*24+(MIN(([1]Arbejdstider!$D$86/24),$G391)-MIN(([1]Arbejdstider!$D$86/24),$F391)+MAX(([1]Arbejdstider!$C$86/24),$G391)-MAX(([1]Arbejdstider!$C$86/24),$F391))*24)-IF(OR($AR391=0,$AS391=0),0,($AS391&lt;=$AR391)*(1-([1]Arbejdstider!$C$86/24)+([1]Arbejdstider!$D$86/24))*24+(MIN(([1]Arbejdstider!$D$86/24),$AS391)-MIN(([1]Arbejdstider!$D$86/24),$AR391)+MAX(([1]Arbejdstider!$C$86/24),$AS391)-MAX(([1]Arbejdstider!$C$86/24),$AR391))*24)+IF(OR($H391=0,$I391=0),0,($I391&lt;=$H391)*(1-([1]Arbejdstider!$C$86/24)+([1]Arbejdstider!$D$86/24))*24+(MIN(([1]Arbejdstider!$D$86/24),$I391)-MIN(([1]Arbejdstider!$D$86/24),$H391)+MAX(([1]Arbejdstider!$C$86/24),$G391)-MAX(([1]Arbejdstider!$C$86/24),$H391))*24)),0.5),"")</f>
        <v/>
      </c>
      <c r="BA391" s="122">
        <f t="shared" si="86"/>
        <v>0</v>
      </c>
      <c r="BB391" s="122">
        <f t="shared" si="87"/>
        <v>0</v>
      </c>
      <c r="BC391" s="122">
        <f t="shared" si="88"/>
        <v>0</v>
      </c>
      <c r="BD391" s="123"/>
      <c r="BE391" s="124"/>
      <c r="BF391" s="122">
        <f t="shared" si="101"/>
        <v>0</v>
      </c>
      <c r="BG391" s="122" t="str">
        <f t="shared" si="95"/>
        <v/>
      </c>
      <c r="BH391" s="122">
        <f t="shared" ref="BH391:BH398" si="102">IF((OR(N391="",O391="")),0,IF((O391&lt;N391),((O391-N391)*24)+24,(O391-N391)*24))</f>
        <v>0</v>
      </c>
      <c r="BI391" s="121">
        <f t="shared" ref="BI391:BI398" si="103">IFERROR(CEILING(IF((OR(P391="",Q391="")),0,IF((Q391&lt;P391),((Q391-P391)*24)+24,(Q391-P391)*24)),0.5),"")</f>
        <v>0</v>
      </c>
      <c r="BJ391" s="122">
        <f t="shared" ref="BJ391:BJ398" si="104">IF((OR(J391="",K391="")),0,IF((K391&lt;J391),((K391-J391)*24)+24,(K391-J391)*24))</f>
        <v>0</v>
      </c>
      <c r="BK391" s="122">
        <f t="shared" si="99"/>
        <v>0</v>
      </c>
      <c r="BL391" s="121">
        <f t="shared" si="96"/>
        <v>0</v>
      </c>
      <c r="BM391" s="121">
        <f t="shared" ref="BM391:BM438" si="105">IF((OR(AR391="",AS391="")),0,IF((AS391&lt;AR391),((AS391-AR391)*24)+24,(AS391-AR391)*24))</f>
        <v>0</v>
      </c>
      <c r="BN391" s="121"/>
      <c r="BO391" s="136">
        <f>SUM(AW385:AW391)</f>
        <v>0</v>
      </c>
      <c r="BP391" s="137">
        <f>IF(OR(F391=0,G391=0),0,IF(AND(WEEKDAY(C391,2)=5,G391&lt;F391,G391&gt;(6/24)),(G391-MAX(F391,(6/24))+(F391&gt;G391))*24-7,IF(WEEKDAY(C391,2)=6,(G391-MAX(F391,(6/24))+(F391&gt;G391))*24,IF(WEEKDAY(C391,2)=7,IF(F391&gt;G391,([1]Arbejdstider!H$87-F391)*24,IF(F391&lt;G391,(G391-F391)*24)),0))))</f>
        <v>0</v>
      </c>
      <c r="BQ391" s="126" t="str">
        <f>IF(OR(H391=0,I391=0),0,IF(AND(WEEKDAY(C391,2)=5,I391&lt;H391,I391&gt;(6/24)),(I391-MAX(H391,(6/24))+(H391&gt;I391))*24-7,IF(WEEKDAY(C391,2)=6,(I391-MAX(H391,(6/24))+(H391&gt;I391))*24,IF(WEEKDAY(C391,2)=7,IF(H391&gt;I391,([1]Arbejdstider!H$87-H391)*24,IF(H391&lt;I391,(I391-H391)*24)),""))))</f>
        <v/>
      </c>
      <c r="BR391" s="137"/>
      <c r="BS391" s="137"/>
      <c r="BT391" s="138">
        <f>SUM(AV385:AV390)</f>
        <v>0</v>
      </c>
      <c r="BU391" s="128">
        <f t="shared" ref="BU391:BU398" si="106">B391</f>
        <v>0</v>
      </c>
      <c r="BV391" s="129" t="str">
        <f t="shared" si="94"/>
        <v>Mandag</v>
      </c>
      <c r="CF391" s="140"/>
      <c r="CG391" s="140"/>
      <c r="CP391" s="141"/>
    </row>
    <row r="392" spans="2:94" s="139" customFormat="1" x14ac:dyDescent="0.2">
      <c r="B392" s="133">
        <f>B385+1</f>
        <v>52</v>
      </c>
      <c r="C392" s="134">
        <f t="shared" si="97"/>
        <v>43823</v>
      </c>
      <c r="D392" s="134" t="str">
        <f t="shared" si="98"/>
        <v>Tirsdag</v>
      </c>
      <c r="E392" s="135"/>
      <c r="F392" s="109" t="str">
        <f>IF(OR(E392=""),"",VLOOKUP(E392,[1]Arbejdstider!$B$4:$AE$78,2,))</f>
        <v/>
      </c>
      <c r="G392" s="109" t="str">
        <f>IF(OR(E392=""),"",VLOOKUP(E392,[1]Arbejdstider!$B$4:$AE$78,3,))</f>
        <v/>
      </c>
      <c r="H392" s="109" t="str">
        <f>IF(OR(E392=""),"",VLOOKUP(E392,[1]Arbejdstider!$B$4:$AE$78,4,))</f>
        <v/>
      </c>
      <c r="I392" s="109" t="str">
        <f>IF(OR(E392=""),"",VLOOKUP(E392,[1]Arbejdstider!$B$4:$AE$78,5,))</f>
        <v/>
      </c>
      <c r="J392" s="110" t="str">
        <f>IF(OR(E392=""),"",VLOOKUP(E392,[1]Arbejdstider!$B$4:$AE$78,6,))</f>
        <v/>
      </c>
      <c r="K392" s="110" t="str">
        <f>IF(OR(E392=""),"",VLOOKUP(E392,[1]Arbejdstider!$B$4:$AE$78,7,))</f>
        <v/>
      </c>
      <c r="L392" s="111" t="str">
        <f>IF(OR(E392=""),"",VLOOKUP(E392,[1]Arbejdstider!$B$3:$AE$78,10,))</f>
        <v/>
      </c>
      <c r="M392" s="111" t="str">
        <f>IF(OR(E392=""),"",VLOOKUP(E392,[1]Arbejdstider!$B$4:$AE$78,11,))</f>
        <v/>
      </c>
      <c r="N392" s="109" t="str">
        <f>IF(OR(E392=""),"",VLOOKUP(E392,[1]Arbejdstider!$B$4:$AE$78,14,))</f>
        <v/>
      </c>
      <c r="O392" s="109" t="str">
        <f>IF(OR(E392=""),"",VLOOKUP(E392,[1]Arbejdstider!$B$4:$AE$78,15,))</f>
        <v/>
      </c>
      <c r="P392" s="109" t="str">
        <f>IF(OR(E392=""),"",VLOOKUP(E392,[1]Arbejdstider!$B$4:$AE$78,12,))</f>
        <v/>
      </c>
      <c r="Q392" s="109" t="str">
        <f>IF(OR(E392=""),"",VLOOKUP(E392,[1]Arbejdstider!$B$4:$AE$78,13,))</f>
        <v/>
      </c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 t="str">
        <f>IF(OR(E392=""),"",VLOOKUP(E392,[1]Arbejdstider!$B$4:$AE$78,16,))</f>
        <v/>
      </c>
      <c r="AC392" s="112" t="str">
        <f>IF(OR(E392=""),"",VLOOKUP(E392,[1]Arbejdstider!$B$4:$AE$78,17,))</f>
        <v/>
      </c>
      <c r="AD392" s="112" t="str">
        <f>IF(OR(E392=""),"",VLOOKUP(E392,[1]Arbejdstider!$B$4:$AE$78,18,))</f>
        <v/>
      </c>
      <c r="AE392" s="112" t="str">
        <f>IF(OR(E392=""),"",VLOOKUP(E392,[1]Arbejdstider!$B$4:$AE$78,19,))</f>
        <v/>
      </c>
      <c r="AF392" s="113" t="str">
        <f>IF(OR(E392=""),"",VLOOKUP(E392,[1]Arbejdstider!$B$4:$AE$78,20,))</f>
        <v/>
      </c>
      <c r="AG392" s="109" t="str">
        <f>IF(OR(E392=""),"",VLOOKUP(E392,[1]Arbejdstider!$B$4:$AE$78,21,))</f>
        <v/>
      </c>
      <c r="AH392" s="109" t="str">
        <f>IF(OR(E392=""),"",VLOOKUP(E392,[1]Arbejdstider!$B$4:$AE$78,22,))</f>
        <v/>
      </c>
      <c r="AI392" s="109" t="str">
        <f>IF(OR(E392=""),"",VLOOKUP(E392,[1]Arbejdstider!$B$4:$AE$78,23,))</f>
        <v/>
      </c>
      <c r="AJ392" s="114" t="str">
        <f>IF(OR(E392=""),"",VLOOKUP(E392,[1]Arbejdstider!$B$4:$AE$78,20,))</f>
        <v/>
      </c>
      <c r="AK392" s="110" t="str">
        <f>IF(OR(E392=""),"",VLOOKUP(E392,[1]Arbejdstider!$B$4:$AE$78,21,))</f>
        <v/>
      </c>
      <c r="AL392" s="115"/>
      <c r="AM392" s="115"/>
      <c r="AN392" s="115"/>
      <c r="AO392" s="115"/>
      <c r="AP392" s="115"/>
      <c r="AQ392" s="115"/>
      <c r="AR392" s="116"/>
      <c r="AS392" s="117"/>
      <c r="AT392" s="118" t="str">
        <f>IF(OR(E392=""),"",VLOOKUP(E392,[1]Arbejdstider!$B$4:$AE$78,24,))</f>
        <v/>
      </c>
      <c r="AU392" s="113" t="str">
        <f>IF(OR(E392=""),"",VLOOKUP(E392,[1]Arbejdstider!$B$4:$AE$78,22,))</f>
        <v/>
      </c>
      <c r="AV392" s="113" t="str">
        <f>IF(OR(E392=""),"",VLOOKUP(E392,[1]Arbejdstider!$B$4:$AE$78,23,))</f>
        <v/>
      </c>
      <c r="AW392" s="119">
        <f t="shared" si="100"/>
        <v>0</v>
      </c>
      <c r="AX392" s="120">
        <f>IF(OR($F392="",$G392=""),0,((IF($G392-MAX($F392,([1]Arbejdstider!$C$84/24))+($G392&lt;$F392)&lt;0,0,$G392-MAX($F392,([1]Arbejdstider!$C$84/24))+($G392&lt;$F392)))*24)-((IF(($G392-MAX($F392,([1]Arbejdstider!$D$84/24))+($G392&lt;$F392))&lt;0,0,($G392-MAX($F392,([1]Arbejdstider!$D$84/24))+($G392&lt;$F392)))))*24)</f>
        <v>0</v>
      </c>
      <c r="AY392" s="122">
        <f>IF(OR($F392="",$G392=""),0,((IF($G392-MAX($F392,([1]Arbejdstider!$C$85/24))+($G392&lt;$F392)&lt;0,0,$G392-MAX($F392,([1]Arbejdstider!$C$85/24))+($G392&lt;$F392)))*24)-((IF(($G392-MAX($F392,([1]Arbejdstider!$D$85/24))+($G392&lt;$F392))&lt;0,0,($G392-MAX($F392,([1]Arbejdstider!$D$85/24))+($G392&lt;$F392)))))*24)-IF(OR($AR392="",$AS392=""),0,((IF($AS392-MAX($AR392,([1]Arbejdstider!$C$85/24))+($AS392&lt;$AR392)&lt;0,0,$AS392-MAX($AR392,([1]Arbejdstider!$C$85/24))+($AS392&lt;$AR392)))*24)-((IF(($AS392-MAX($AR392,([1]Arbejdstider!$D$85/24))+($AS392&lt;$AR392))&lt;0,0,($AS392-MAX($AR392,([1]Arbejdstider!$D$85/24))+($AS392&lt;$AR392)))))*24)</f>
        <v>0</v>
      </c>
      <c r="AZ392" s="122" t="str">
        <f>IFERROR(CEILING(IF(E392="","",IF(OR($F392=0,$G392=0),0,($G392&lt;=$F392)*(1-([1]Arbejdstider!$C$86/24)+([1]Arbejdstider!$D$86/24))*24+(MIN(([1]Arbejdstider!$D$86/24),$G392)-MIN(([1]Arbejdstider!$D$86/24),$F392)+MAX(([1]Arbejdstider!$C$86/24),$G392)-MAX(([1]Arbejdstider!$C$86/24),$F392))*24)-IF(OR($AR392=0,$AS392=0),0,($AS392&lt;=$AR392)*(1-([1]Arbejdstider!$C$86/24)+([1]Arbejdstider!$D$86/24))*24+(MIN(([1]Arbejdstider!$D$86/24),$AS392)-MIN(([1]Arbejdstider!$D$86/24),$AR392)+MAX(([1]Arbejdstider!$C$86/24),$AS392)-MAX(([1]Arbejdstider!$C$86/24),$AR392))*24)+IF(OR($H392=0,$I392=0),0,($I392&lt;=$H392)*(1-([1]Arbejdstider!$C$86/24)+([1]Arbejdstider!$D$86/24))*24+(MIN(([1]Arbejdstider!$D$86/24),$I392)-MIN(([1]Arbejdstider!$D$86/24),$H392)+MAX(([1]Arbejdstider!$C$86/24),$G392)-MAX(([1]Arbejdstider!$C$86/24),$H392))*24)),0.5),"")</f>
        <v/>
      </c>
      <c r="BA392" s="122">
        <f t="shared" si="86"/>
        <v>0</v>
      </c>
      <c r="BB392" s="122">
        <f t="shared" si="87"/>
        <v>0</v>
      </c>
      <c r="BC392" s="122">
        <f t="shared" si="88"/>
        <v>0</v>
      </c>
      <c r="BD392" s="123"/>
      <c r="BE392" s="124"/>
      <c r="BF392" s="122">
        <f t="shared" si="101"/>
        <v>0</v>
      </c>
      <c r="BG392" s="122" t="str">
        <f t="shared" ref="BG392:BG398" si="107">IFERROR(CEILING(BP392+BQ392,0.5),"")</f>
        <v/>
      </c>
      <c r="BH392" s="122">
        <f t="shared" si="102"/>
        <v>0</v>
      </c>
      <c r="BI392" s="121">
        <f t="shared" si="103"/>
        <v>0</v>
      </c>
      <c r="BJ392" s="122">
        <f t="shared" si="104"/>
        <v>0</v>
      </c>
      <c r="BK392" s="122">
        <f t="shared" si="99"/>
        <v>0</v>
      </c>
      <c r="BL392" s="121">
        <f t="shared" ref="BL392:BL398" si="108">ROUND(IF((OR(AB392="",AC392="")),0,IF((AC392&lt;AB392),((AC392-AB392)*24)+24,(AC392-AB392)*24))+IF((OR(AD392="",AE392="")),0,IF((AE392&lt;AD392),((AE392-AD392)*24)+24,(AE392-AD392)*24)),24)</f>
        <v>0</v>
      </c>
      <c r="BM392" s="121">
        <f t="shared" si="105"/>
        <v>0</v>
      </c>
      <c r="BN392" s="121"/>
      <c r="BO392" s="136"/>
      <c r="BP392" s="137">
        <f>IF(OR(F392=0,G392=0),0,IF(AND(WEEKDAY(C392,2)=5,G392&lt;F392,G392&gt;(6/24)),(G392-MAX(F392,(6/24))+(F392&gt;G392))*24-7,IF(WEEKDAY(C392,2)=6,(G392-MAX(F392,(6/24))+(F392&gt;G392))*24,IF(WEEKDAY(C392,2)=7,IF(F392&gt;G392,([1]Arbejdstider!H$87-F392)*24,IF(F392&lt;G392,(G392-F392)*24)),0))))</f>
        <v>0</v>
      </c>
      <c r="BQ392" s="126" t="str">
        <f>IF(OR(H392=0,I392=0),0,IF(AND(WEEKDAY(C392,2)=5,I392&lt;H392,I392&gt;(6/24)),(I392-MAX(H392,(6/24))+(H392&gt;I392))*24-7,IF(WEEKDAY(C392,2)=6,(I392-MAX(H392,(6/24))+(H392&gt;I392))*24,IF(WEEKDAY(C392,2)=7,IF(H392&gt;I392,([1]Arbejdstider!H$87-H392)*24,IF(H392&lt;I392,(I392-H392)*24)),""))))</f>
        <v/>
      </c>
      <c r="BR392" s="137"/>
      <c r="BS392" s="137"/>
      <c r="BT392" s="138"/>
      <c r="BU392" s="128">
        <f t="shared" si="106"/>
        <v>52</v>
      </c>
      <c r="BV392" s="129" t="str">
        <f t="shared" ref="BV392:BV398" si="109">D392</f>
        <v>Tirsdag</v>
      </c>
      <c r="CF392" s="140"/>
      <c r="CG392" s="140"/>
      <c r="CP392" s="141"/>
    </row>
    <row r="393" spans="2:94" s="139" customFormat="1" x14ac:dyDescent="0.2">
      <c r="B393" s="133"/>
      <c r="C393" s="134">
        <f t="shared" ref="C393:C398" si="110">C392+1</f>
        <v>43824</v>
      </c>
      <c r="D393" s="134" t="str">
        <f t="shared" ref="D393:D418" si="111">PROPER(TEXT(C393,"dddd"))</f>
        <v>Onsdag</v>
      </c>
      <c r="E393" s="135"/>
      <c r="F393" s="109" t="str">
        <f>IF(OR(E393=""),"",VLOOKUP(E393,[1]Arbejdstider!$B$4:$AE$78,2,))</f>
        <v/>
      </c>
      <c r="G393" s="109" t="str">
        <f>IF(OR(E393=""),"",VLOOKUP(E393,[1]Arbejdstider!$B$4:$AE$78,3,))</f>
        <v/>
      </c>
      <c r="H393" s="109" t="str">
        <f>IF(OR(E393=""),"",VLOOKUP(E393,[1]Arbejdstider!$B$4:$AE$78,4,))</f>
        <v/>
      </c>
      <c r="I393" s="109" t="str">
        <f>IF(OR(E393=""),"",VLOOKUP(E393,[1]Arbejdstider!$B$4:$AE$78,5,))</f>
        <v/>
      </c>
      <c r="J393" s="110" t="str">
        <f>IF(OR(E393=""),"",VLOOKUP(E393,[1]Arbejdstider!$B$4:$AE$78,6,))</f>
        <v/>
      </c>
      <c r="K393" s="110" t="str">
        <f>IF(OR(E393=""),"",VLOOKUP(E393,[1]Arbejdstider!$B$4:$AE$78,7,))</f>
        <v/>
      </c>
      <c r="L393" s="111" t="str">
        <f>IF(OR(E393=""),"",VLOOKUP(E393,[1]Arbejdstider!$B$3:$AE$78,10,))</f>
        <v/>
      </c>
      <c r="M393" s="111" t="str">
        <f>IF(OR(E393=""),"",VLOOKUP(E393,[1]Arbejdstider!$B$4:$AE$78,11,))</f>
        <v/>
      </c>
      <c r="N393" s="109" t="str">
        <f>IF(OR(E393=""),"",VLOOKUP(E393,[1]Arbejdstider!$B$4:$AE$78,14,))</f>
        <v/>
      </c>
      <c r="O393" s="109" t="str">
        <f>IF(OR(E393=""),"",VLOOKUP(E393,[1]Arbejdstider!$B$4:$AE$78,15,))</f>
        <v/>
      </c>
      <c r="P393" s="109" t="str">
        <f>IF(OR(E393=""),"",VLOOKUP(E393,[1]Arbejdstider!$B$4:$AE$78,12,))</f>
        <v/>
      </c>
      <c r="Q393" s="109" t="str">
        <f>IF(OR(E393=""),"",VLOOKUP(E393,[1]Arbejdstider!$B$4:$AE$78,13,))</f>
        <v/>
      </c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 t="str">
        <f>IF(OR(E393=""),"",VLOOKUP(E393,[1]Arbejdstider!$B$4:$AE$78,16,))</f>
        <v/>
      </c>
      <c r="AC393" s="112" t="str">
        <f>IF(OR(E393=""),"",VLOOKUP(E393,[1]Arbejdstider!$B$4:$AE$78,17,))</f>
        <v/>
      </c>
      <c r="AD393" s="112" t="str">
        <f>IF(OR(E393=""),"",VLOOKUP(E393,[1]Arbejdstider!$B$4:$AE$78,18,))</f>
        <v/>
      </c>
      <c r="AE393" s="112" t="str">
        <f>IF(OR(E393=""),"",VLOOKUP(E393,[1]Arbejdstider!$B$4:$AE$78,19,))</f>
        <v/>
      </c>
      <c r="AF393" s="113" t="str">
        <f>IF(OR(E393=""),"",VLOOKUP(E393,[1]Arbejdstider!$B$4:$AE$78,20,))</f>
        <v/>
      </c>
      <c r="AG393" s="109" t="str">
        <f>IF(OR(E393=""),"",VLOOKUP(E393,[1]Arbejdstider!$B$4:$AE$78,21,))</f>
        <v/>
      </c>
      <c r="AH393" s="109" t="str">
        <f>IF(OR(E393=""),"",VLOOKUP(E393,[1]Arbejdstider!$B$4:$AE$78,22,))</f>
        <v/>
      </c>
      <c r="AI393" s="109" t="str">
        <f>IF(OR(E393=""),"",VLOOKUP(E393,[1]Arbejdstider!$B$4:$AE$78,23,))</f>
        <v/>
      </c>
      <c r="AJ393" s="114" t="str">
        <f>IF(OR(E393=""),"",VLOOKUP(E393,[1]Arbejdstider!$B$4:$AE$78,20,))</f>
        <v/>
      </c>
      <c r="AK393" s="110" t="str">
        <f>IF(OR(E393=""),"",VLOOKUP(E393,[1]Arbejdstider!$B$4:$AE$78,21,))</f>
        <v/>
      </c>
      <c r="AL393" s="115"/>
      <c r="AM393" s="115"/>
      <c r="AN393" s="115"/>
      <c r="AO393" s="115"/>
      <c r="AP393" s="115"/>
      <c r="AQ393" s="115"/>
      <c r="AR393" s="116"/>
      <c r="AS393" s="117"/>
      <c r="AT393" s="118" t="str">
        <f>IF(OR(E393=""),"",VLOOKUP(E393,[1]Arbejdstider!$B$4:$AE$78,24,))</f>
        <v/>
      </c>
      <c r="AU393" s="113" t="str">
        <f>IF(OR(E393=""),"",VLOOKUP(E393,[1]Arbejdstider!$B$4:$AE$78,22,))</f>
        <v/>
      </c>
      <c r="AV393" s="113" t="str">
        <f>IF(OR(E393=""),"",VLOOKUP(E393,[1]Arbejdstider!$B$4:$AE$78,23,))</f>
        <v/>
      </c>
      <c r="AW393" s="119">
        <f t="shared" si="100"/>
        <v>0</v>
      </c>
      <c r="AX393" s="120">
        <f>IF(OR($F393="",$G393=""),0,((IF($G393-MAX($F393,([1]Arbejdstider!$C$84/24))+($G393&lt;$F393)&lt;0,0,$G393-MAX($F393,([1]Arbejdstider!$C$84/24))+($G393&lt;$F393)))*24)-((IF(($G393-MAX($F393,([1]Arbejdstider!$D$84/24))+($G393&lt;$F393))&lt;0,0,($G393-MAX($F393,([1]Arbejdstider!$D$84/24))+($G393&lt;$F393)))))*24)</f>
        <v>0</v>
      </c>
      <c r="AY393" s="122">
        <f>IF(OR($F393="",$G393=""),0,((IF($G393-MAX($F393,([1]Arbejdstider!$C$85/24))+($G393&lt;$F393)&lt;0,0,$G393-MAX($F393,([1]Arbejdstider!$C$85/24))+($G393&lt;$F393)))*24)-((IF(($G393-MAX($F393,([1]Arbejdstider!$D$85/24))+($G393&lt;$F393))&lt;0,0,($G393-MAX($F393,([1]Arbejdstider!$D$85/24))+($G393&lt;$F393)))))*24)-IF(OR($AR393="",$AS393=""),0,((IF($AS393-MAX($AR393,([1]Arbejdstider!$C$85/24))+($AS393&lt;$AR393)&lt;0,0,$AS393-MAX($AR393,([1]Arbejdstider!$C$85/24))+($AS393&lt;$AR393)))*24)-((IF(($AS393-MAX($AR393,([1]Arbejdstider!$D$85/24))+($AS393&lt;$AR393))&lt;0,0,($AS393-MAX($AR393,([1]Arbejdstider!$D$85/24))+($AS393&lt;$AR393)))))*24)</f>
        <v>0</v>
      </c>
      <c r="AZ393" s="122" t="str">
        <f>IFERROR(CEILING(IF(E393="","",IF(OR($F393=0,$G393=0),0,($G393&lt;=$F393)*(1-([1]Arbejdstider!$C$86/24)+([1]Arbejdstider!$D$86/24))*24+(MIN(([1]Arbejdstider!$D$86/24),$G393)-MIN(([1]Arbejdstider!$D$86/24),$F393)+MAX(([1]Arbejdstider!$C$86/24),$G393)-MAX(([1]Arbejdstider!$C$86/24),$F393))*24)-IF(OR($AR393=0,$AS393=0),0,($AS393&lt;=$AR393)*(1-([1]Arbejdstider!$C$86/24)+([1]Arbejdstider!$D$86/24))*24+(MIN(([1]Arbejdstider!$D$86/24),$AS393)-MIN(([1]Arbejdstider!$D$86/24),$AR393)+MAX(([1]Arbejdstider!$C$86/24),$AS393)-MAX(([1]Arbejdstider!$C$86/24),$AR393))*24)+IF(OR($H393=0,$I393=0),0,($I393&lt;=$H393)*(1-([1]Arbejdstider!$C$86/24)+([1]Arbejdstider!$D$86/24))*24+(MIN(([1]Arbejdstider!$D$86/24),$I393)-MIN(([1]Arbejdstider!$D$86/24),$H393)+MAX(([1]Arbejdstider!$C$86/24),$G393)-MAX(([1]Arbejdstider!$C$86/24),$H393))*24)),0.5),"")</f>
        <v/>
      </c>
      <c r="BA393" s="122">
        <f t="shared" si="86"/>
        <v>0</v>
      </c>
      <c r="BB393" s="122">
        <f t="shared" si="87"/>
        <v>0</v>
      </c>
      <c r="BC393" s="122">
        <f t="shared" si="88"/>
        <v>0</v>
      </c>
      <c r="BD393" s="123"/>
      <c r="BE393" s="124"/>
      <c r="BF393" s="122">
        <f t="shared" si="101"/>
        <v>0</v>
      </c>
      <c r="BG393" s="122" t="str">
        <f t="shared" si="107"/>
        <v/>
      </c>
      <c r="BH393" s="122">
        <f t="shared" si="102"/>
        <v>0</v>
      </c>
      <c r="BI393" s="121">
        <f t="shared" si="103"/>
        <v>0</v>
      </c>
      <c r="BJ393" s="122">
        <f t="shared" si="104"/>
        <v>0</v>
      </c>
      <c r="BK393" s="122">
        <f t="shared" si="99"/>
        <v>0</v>
      </c>
      <c r="BL393" s="121">
        <f t="shared" si="108"/>
        <v>0</v>
      </c>
      <c r="BM393" s="121">
        <f t="shared" si="105"/>
        <v>0</v>
      </c>
      <c r="BN393" s="121"/>
      <c r="BO393" s="136"/>
      <c r="BP393" s="137">
        <f>IF(OR(F393=0,G393=0),0,IF(AND(WEEKDAY(C393,2)=5,G393&lt;F393,G393&gt;(6/24)),(G393-MAX(F393,(6/24))+(F393&gt;G393))*24-7,IF(WEEKDAY(C393,2)=6,(G393-MAX(F393,(6/24))+(F393&gt;G393))*24,IF(WEEKDAY(C393,2)=7,IF(F393&gt;G393,([1]Arbejdstider!H$87-F393)*24,IF(F393&lt;G393,(G393-F393)*24)),0))))</f>
        <v>0</v>
      </c>
      <c r="BQ393" s="126" t="str">
        <f>IF(OR(H393=0,I393=0),0,IF(AND(WEEKDAY(C393,2)=5,I393&lt;H393,I393&gt;(6/24)),(I393-MAX(H393,(6/24))+(H393&gt;I393))*24-7,IF(WEEKDAY(C393,2)=6,(I393-MAX(H393,(6/24))+(H393&gt;I393))*24,IF(WEEKDAY(C393,2)=7,IF(H393&gt;I393,([1]Arbejdstider!H$87-H393)*24,IF(H393&lt;I393,(I393-H393)*24)),""))))</f>
        <v/>
      </c>
      <c r="BR393" s="137"/>
      <c r="BS393" s="137"/>
      <c r="BT393" s="138"/>
      <c r="BU393" s="128">
        <f t="shared" si="106"/>
        <v>0</v>
      </c>
      <c r="BV393" s="129" t="str">
        <f t="shared" si="109"/>
        <v>Onsdag</v>
      </c>
      <c r="CF393" s="140"/>
      <c r="CG393" s="140"/>
      <c r="CP393" s="141"/>
    </row>
    <row r="394" spans="2:94" s="139" customFormat="1" x14ac:dyDescent="0.2">
      <c r="B394" s="133"/>
      <c r="C394" s="134">
        <f t="shared" si="110"/>
        <v>43825</v>
      </c>
      <c r="D394" s="134" t="str">
        <f t="shared" si="111"/>
        <v>Torsdag</v>
      </c>
      <c r="E394" s="135"/>
      <c r="F394" s="109" t="str">
        <f>IF(OR(E394=""),"",VLOOKUP(E394,[1]Arbejdstider!$B$4:$AE$78,2,))</f>
        <v/>
      </c>
      <c r="G394" s="109" t="str">
        <f>IF(OR(E394=""),"",VLOOKUP(E394,[1]Arbejdstider!$B$4:$AE$78,3,))</f>
        <v/>
      </c>
      <c r="H394" s="109" t="str">
        <f>IF(OR(E394=""),"",VLOOKUP(E394,[1]Arbejdstider!$B$4:$AE$78,4,))</f>
        <v/>
      </c>
      <c r="I394" s="109" t="str">
        <f>IF(OR(E394=""),"",VLOOKUP(E394,[1]Arbejdstider!$B$4:$AE$78,5,))</f>
        <v/>
      </c>
      <c r="J394" s="110" t="str">
        <f>IF(OR(E394=""),"",VLOOKUP(E394,[1]Arbejdstider!$B$4:$AE$78,6,))</f>
        <v/>
      </c>
      <c r="K394" s="110" t="str">
        <f>IF(OR(E394=""),"",VLOOKUP(E394,[1]Arbejdstider!$B$4:$AE$78,7,))</f>
        <v/>
      </c>
      <c r="L394" s="111" t="str">
        <f>IF(OR(E394=""),"",VLOOKUP(E394,[1]Arbejdstider!$B$3:$AE$78,10,))</f>
        <v/>
      </c>
      <c r="M394" s="111" t="str">
        <f>IF(OR(E394=""),"",VLOOKUP(E394,[1]Arbejdstider!$B$4:$AE$78,11,))</f>
        <v/>
      </c>
      <c r="N394" s="109" t="str">
        <f>IF(OR(E394=""),"",VLOOKUP(E394,[1]Arbejdstider!$B$4:$AE$78,14,))</f>
        <v/>
      </c>
      <c r="O394" s="109" t="str">
        <f>IF(OR(E394=""),"",VLOOKUP(E394,[1]Arbejdstider!$B$4:$AE$78,15,))</f>
        <v/>
      </c>
      <c r="P394" s="109" t="str">
        <f>IF(OR(E394=""),"",VLOOKUP(E394,[1]Arbejdstider!$B$4:$AE$78,12,))</f>
        <v/>
      </c>
      <c r="Q394" s="109" t="str">
        <f>IF(OR(E394=""),"",VLOOKUP(E394,[1]Arbejdstider!$B$4:$AE$78,13,))</f>
        <v/>
      </c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 t="str">
        <f>IF(OR(E394=""),"",VLOOKUP(E394,[1]Arbejdstider!$B$4:$AE$78,16,))</f>
        <v/>
      </c>
      <c r="AC394" s="112" t="str">
        <f>IF(OR(E394=""),"",VLOOKUP(E394,[1]Arbejdstider!$B$4:$AE$78,17,))</f>
        <v/>
      </c>
      <c r="AD394" s="112" t="str">
        <f>IF(OR(E394=""),"",VLOOKUP(E394,[1]Arbejdstider!$B$4:$AE$78,18,))</f>
        <v/>
      </c>
      <c r="AE394" s="112" t="str">
        <f>IF(OR(E394=""),"",VLOOKUP(E394,[1]Arbejdstider!$B$4:$AE$78,19,))</f>
        <v/>
      </c>
      <c r="AF394" s="113" t="str">
        <f>IF(OR(E394=""),"",VLOOKUP(E394,[1]Arbejdstider!$B$4:$AE$78,20,))</f>
        <v/>
      </c>
      <c r="AG394" s="109" t="str">
        <f>IF(OR(E394=""),"",VLOOKUP(E394,[1]Arbejdstider!$B$4:$AE$78,21,))</f>
        <v/>
      </c>
      <c r="AH394" s="109" t="str">
        <f>IF(OR(E394=""),"",VLOOKUP(E394,[1]Arbejdstider!$B$4:$AE$78,22,))</f>
        <v/>
      </c>
      <c r="AI394" s="109" t="str">
        <f>IF(OR(E394=""),"",VLOOKUP(E394,[1]Arbejdstider!$B$4:$AE$78,23,))</f>
        <v/>
      </c>
      <c r="AJ394" s="114" t="str">
        <f>IF(OR(E394=""),"",VLOOKUP(E394,[1]Arbejdstider!$B$4:$AE$78,20,))</f>
        <v/>
      </c>
      <c r="AK394" s="110" t="str">
        <f>IF(OR(E394=""),"",VLOOKUP(E394,[1]Arbejdstider!$B$4:$AE$78,21,))</f>
        <v/>
      </c>
      <c r="AL394" s="115"/>
      <c r="AM394" s="115"/>
      <c r="AN394" s="115"/>
      <c r="AO394" s="115"/>
      <c r="AP394" s="115"/>
      <c r="AQ394" s="115"/>
      <c r="AR394" s="116"/>
      <c r="AS394" s="117"/>
      <c r="AT394" s="118" t="str">
        <f>IF(OR(E394=""),"",VLOOKUP(E394,[1]Arbejdstider!$B$4:$AE$78,24,))</f>
        <v/>
      </c>
      <c r="AU394" s="113" t="str">
        <f>IF(OR(E394=""),"",VLOOKUP(E394,[1]Arbejdstider!$B$4:$AE$78,22,))</f>
        <v/>
      </c>
      <c r="AV394" s="113" t="str">
        <f>IF(OR(E394=""),"",VLOOKUP(E394,[1]Arbejdstider!$B$4:$AE$78,23,))</f>
        <v/>
      </c>
      <c r="AW394" s="119">
        <f t="shared" si="100"/>
        <v>0</v>
      </c>
      <c r="AX394" s="120">
        <f>IF(OR($F394="",$G394=""),0,((IF($G394-MAX($F394,([1]Arbejdstider!$C$84/24))+($G394&lt;$F394)&lt;0,0,$G394-MAX($F394,([1]Arbejdstider!$C$84/24))+($G394&lt;$F394)))*24)-((IF(($G394-MAX($F394,([1]Arbejdstider!$D$84/24))+($G394&lt;$F394))&lt;0,0,($G394-MAX($F394,([1]Arbejdstider!$D$84/24))+($G394&lt;$F394)))))*24)</f>
        <v>0</v>
      </c>
      <c r="AY394" s="122">
        <f>IF(OR($F394="",$G394=""),0,((IF($G394-MAX($F394,([1]Arbejdstider!$C$85/24))+($G394&lt;$F394)&lt;0,0,$G394-MAX($F394,([1]Arbejdstider!$C$85/24))+($G394&lt;$F394)))*24)-((IF(($G394-MAX($F394,([1]Arbejdstider!$D$85/24))+($G394&lt;$F394))&lt;0,0,($G394-MAX($F394,([1]Arbejdstider!$D$85/24))+($G394&lt;$F394)))))*24)-IF(OR($AR394="",$AS394=""),0,((IF($AS394-MAX($AR394,([1]Arbejdstider!$C$85/24))+($AS394&lt;$AR394)&lt;0,0,$AS394-MAX($AR394,([1]Arbejdstider!$C$85/24))+($AS394&lt;$AR394)))*24)-((IF(($AS394-MAX($AR394,([1]Arbejdstider!$D$85/24))+($AS394&lt;$AR394))&lt;0,0,($AS394-MAX($AR394,([1]Arbejdstider!$D$85/24))+($AS394&lt;$AR394)))))*24)</f>
        <v>0</v>
      </c>
      <c r="AZ394" s="122" t="str">
        <f>IFERROR(CEILING(IF(E394="","",IF(OR($F394=0,$G394=0),0,($G394&lt;=$F394)*(1-([1]Arbejdstider!$C$86/24)+([1]Arbejdstider!$D$86/24))*24+(MIN(([1]Arbejdstider!$D$86/24),$G394)-MIN(([1]Arbejdstider!$D$86/24),$F394)+MAX(([1]Arbejdstider!$C$86/24),$G394)-MAX(([1]Arbejdstider!$C$86/24),$F394))*24)-IF(OR($AR394=0,$AS394=0),0,($AS394&lt;=$AR394)*(1-([1]Arbejdstider!$C$86/24)+([1]Arbejdstider!$D$86/24))*24+(MIN(([1]Arbejdstider!$D$86/24),$AS394)-MIN(([1]Arbejdstider!$D$86/24),$AR394)+MAX(([1]Arbejdstider!$C$86/24),$AS394)-MAX(([1]Arbejdstider!$C$86/24),$AR394))*24)+IF(OR($H394=0,$I394=0),0,($I394&lt;=$H394)*(1-([1]Arbejdstider!$C$86/24)+([1]Arbejdstider!$D$86/24))*24+(MIN(([1]Arbejdstider!$D$86/24),$I394)-MIN(([1]Arbejdstider!$D$86/24),$H394)+MAX(([1]Arbejdstider!$C$86/24),$G394)-MAX(([1]Arbejdstider!$C$86/24),$H394))*24)),0.5),"")</f>
        <v/>
      </c>
      <c r="BA394" s="122">
        <f t="shared" si="86"/>
        <v>0</v>
      </c>
      <c r="BB394" s="122">
        <f t="shared" si="87"/>
        <v>0</v>
      </c>
      <c r="BC394" s="122">
        <f t="shared" si="88"/>
        <v>0</v>
      </c>
      <c r="BD394" s="123"/>
      <c r="BE394" s="124"/>
      <c r="BF394" s="122">
        <f t="shared" si="101"/>
        <v>0</v>
      </c>
      <c r="BG394" s="122" t="str">
        <f t="shared" si="107"/>
        <v/>
      </c>
      <c r="BH394" s="122">
        <f t="shared" si="102"/>
        <v>0</v>
      </c>
      <c r="BI394" s="121">
        <f t="shared" si="103"/>
        <v>0</v>
      </c>
      <c r="BJ394" s="122">
        <f t="shared" si="104"/>
        <v>0</v>
      </c>
      <c r="BK394" s="122">
        <f t="shared" si="99"/>
        <v>0</v>
      </c>
      <c r="BL394" s="121">
        <f t="shared" si="108"/>
        <v>0</v>
      </c>
      <c r="BM394" s="121">
        <f t="shared" si="105"/>
        <v>0</v>
      </c>
      <c r="BN394" s="121"/>
      <c r="BO394" s="136"/>
      <c r="BP394" s="137">
        <f>IF(OR(F394=0,G394=0),0,IF(AND(WEEKDAY(C394,2)=5,G394&lt;F394,G394&gt;(6/24)),(G394-MAX(F394,(6/24))+(F394&gt;G394))*24-7,IF(WEEKDAY(C394,2)=6,(G394-MAX(F394,(6/24))+(F394&gt;G394))*24,IF(WEEKDAY(C394,2)=7,IF(F394&gt;G394,([1]Arbejdstider!H$87-F394)*24,IF(F394&lt;G394,(G394-F394)*24)),0))))</f>
        <v>0</v>
      </c>
      <c r="BQ394" s="126" t="str">
        <f>IF(OR(H394=0,I394=0),0,IF(AND(WEEKDAY(C394,2)=5,I394&lt;H394,I394&gt;(6/24)),(I394-MAX(H394,(6/24))+(H394&gt;I394))*24-7,IF(WEEKDAY(C394,2)=6,(I394-MAX(H394,(6/24))+(H394&gt;I394))*24,IF(WEEKDAY(C394,2)=7,IF(H394&gt;I394,([1]Arbejdstider!H$87-H394)*24,IF(H394&lt;I394,(I394-H394)*24)),""))))</f>
        <v/>
      </c>
      <c r="BR394" s="137"/>
      <c r="BS394" s="137"/>
      <c r="BT394" s="138"/>
      <c r="BU394" s="128">
        <f t="shared" si="106"/>
        <v>0</v>
      </c>
      <c r="BV394" s="129" t="str">
        <f t="shared" si="109"/>
        <v>Torsdag</v>
      </c>
      <c r="CF394" s="140"/>
      <c r="CG394" s="140"/>
      <c r="CP394" s="141"/>
    </row>
    <row r="395" spans="2:94" s="139" customFormat="1" x14ac:dyDescent="0.2">
      <c r="B395" s="133"/>
      <c r="C395" s="134">
        <f t="shared" si="110"/>
        <v>43826</v>
      </c>
      <c r="D395" s="134" t="str">
        <f t="shared" si="111"/>
        <v>Fredag</v>
      </c>
      <c r="E395" s="135"/>
      <c r="F395" s="109" t="str">
        <f>IF(OR(E395=""),"",VLOOKUP(E395,[1]Arbejdstider!$B$4:$AE$78,2,))</f>
        <v/>
      </c>
      <c r="G395" s="109" t="str">
        <f>IF(OR(E395=""),"",VLOOKUP(E395,[1]Arbejdstider!$B$4:$AE$78,3,))</f>
        <v/>
      </c>
      <c r="H395" s="109" t="str">
        <f>IF(OR(E395=""),"",VLOOKUP(E395,[1]Arbejdstider!$B$4:$AE$78,4,))</f>
        <v/>
      </c>
      <c r="I395" s="109" t="str">
        <f>IF(OR(E395=""),"",VLOOKUP(E395,[1]Arbejdstider!$B$4:$AE$78,5,))</f>
        <v/>
      </c>
      <c r="J395" s="110" t="str">
        <f>IF(OR(E395=""),"",VLOOKUP(E395,[1]Arbejdstider!$B$4:$AE$78,6,))</f>
        <v/>
      </c>
      <c r="K395" s="110" t="str">
        <f>IF(OR(E395=""),"",VLOOKUP(E395,[1]Arbejdstider!$B$4:$AE$78,7,))</f>
        <v/>
      </c>
      <c r="L395" s="111" t="str">
        <f>IF(OR(E395=""),"",VLOOKUP(E395,[1]Arbejdstider!$B$3:$AE$78,10,))</f>
        <v/>
      </c>
      <c r="M395" s="111" t="str">
        <f>IF(OR(E395=""),"",VLOOKUP(E395,[1]Arbejdstider!$B$4:$AE$78,11,))</f>
        <v/>
      </c>
      <c r="N395" s="109" t="str">
        <f>IF(OR(E395=""),"",VLOOKUP(E395,[1]Arbejdstider!$B$4:$AE$78,14,))</f>
        <v/>
      </c>
      <c r="O395" s="109" t="str">
        <f>IF(OR(E395=""),"",VLOOKUP(E395,[1]Arbejdstider!$B$4:$AE$78,15,))</f>
        <v/>
      </c>
      <c r="P395" s="109" t="str">
        <f>IF(OR(E395=""),"",VLOOKUP(E395,[1]Arbejdstider!$B$4:$AE$78,12,))</f>
        <v/>
      </c>
      <c r="Q395" s="109" t="str">
        <f>IF(OR(E395=""),"",VLOOKUP(E395,[1]Arbejdstider!$B$4:$AE$78,13,))</f>
        <v/>
      </c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 t="str">
        <f>IF(OR(E395=""),"",VLOOKUP(E395,[1]Arbejdstider!$B$4:$AE$78,16,))</f>
        <v/>
      </c>
      <c r="AC395" s="112" t="str">
        <f>IF(OR(E395=""),"",VLOOKUP(E395,[1]Arbejdstider!$B$4:$AE$78,17,))</f>
        <v/>
      </c>
      <c r="AD395" s="112" t="str">
        <f>IF(OR(E395=""),"",VLOOKUP(E395,[1]Arbejdstider!$B$4:$AE$78,18,))</f>
        <v/>
      </c>
      <c r="AE395" s="112" t="str">
        <f>IF(OR(E395=""),"",VLOOKUP(E395,[1]Arbejdstider!$B$4:$AE$78,19,))</f>
        <v/>
      </c>
      <c r="AF395" s="113" t="str">
        <f>IF(OR(E395=""),"",VLOOKUP(E395,[1]Arbejdstider!$B$4:$AE$78,20,))</f>
        <v/>
      </c>
      <c r="AG395" s="109" t="str">
        <f>IF(OR(E395=""),"",VLOOKUP(E395,[1]Arbejdstider!$B$4:$AE$78,21,))</f>
        <v/>
      </c>
      <c r="AH395" s="109" t="str">
        <f>IF(OR(E395=""),"",VLOOKUP(E395,[1]Arbejdstider!$B$4:$AE$78,22,))</f>
        <v/>
      </c>
      <c r="AI395" s="109" t="str">
        <f>IF(OR(E395=""),"",VLOOKUP(E395,[1]Arbejdstider!$B$4:$AE$78,23,))</f>
        <v/>
      </c>
      <c r="AJ395" s="114" t="str">
        <f>IF(OR(E395=""),"",VLOOKUP(E395,[1]Arbejdstider!$B$4:$AE$78,20,))</f>
        <v/>
      </c>
      <c r="AK395" s="110" t="str">
        <f>IF(OR(E395=""),"",VLOOKUP(E395,[1]Arbejdstider!$B$4:$AE$78,21,))</f>
        <v/>
      </c>
      <c r="AL395" s="115"/>
      <c r="AM395" s="115"/>
      <c r="AN395" s="115"/>
      <c r="AO395" s="115"/>
      <c r="AP395" s="115"/>
      <c r="AQ395" s="115"/>
      <c r="AR395" s="116"/>
      <c r="AS395" s="117"/>
      <c r="AT395" s="118" t="str">
        <f>IF(OR(E395=""),"",VLOOKUP(E395,[1]Arbejdstider!$B$4:$AE$78,24,))</f>
        <v/>
      </c>
      <c r="AU395" s="113" t="str">
        <f>IF(OR(E395=""),"",VLOOKUP(E395,[1]Arbejdstider!$B$4:$AE$78,22,))</f>
        <v/>
      </c>
      <c r="AV395" s="113" t="str">
        <f>IF(OR(E395=""),"",VLOOKUP(E395,[1]Arbejdstider!$B$4:$AE$78,23,))</f>
        <v/>
      </c>
      <c r="AW395" s="119">
        <f t="shared" si="100"/>
        <v>0</v>
      </c>
      <c r="AX395" s="120">
        <f>IF(OR($F395="",$G395=""),0,((IF($G395-MAX($F395,([1]Arbejdstider!$C$84/24))+($G395&lt;$F395)&lt;0,0,$G395-MAX($F395,([1]Arbejdstider!$C$84/24))+($G395&lt;$F395)))*24)-((IF(($G395-MAX($F395,([1]Arbejdstider!$D$84/24))+($G395&lt;$F395))&lt;0,0,($G395-MAX($F395,([1]Arbejdstider!$D$84/24))+($G395&lt;$F395)))))*24)</f>
        <v>0</v>
      </c>
      <c r="AY395" s="122">
        <f>IF(OR($F395="",$G395=""),0,((IF($G395-MAX($F395,([1]Arbejdstider!$C$85/24))+($G395&lt;$F395)&lt;0,0,$G395-MAX($F395,([1]Arbejdstider!$C$85/24))+($G395&lt;$F395)))*24)-((IF(($G395-MAX($F395,([1]Arbejdstider!$D$85/24))+($G395&lt;$F395))&lt;0,0,($G395-MAX($F395,([1]Arbejdstider!$D$85/24))+($G395&lt;$F395)))))*24)-IF(OR($AR395="",$AS395=""),0,((IF($AS395-MAX($AR395,([1]Arbejdstider!$C$85/24))+($AS395&lt;$AR395)&lt;0,0,$AS395-MAX($AR395,([1]Arbejdstider!$C$85/24))+($AS395&lt;$AR395)))*24)-((IF(($AS395-MAX($AR395,([1]Arbejdstider!$D$85/24))+($AS395&lt;$AR395))&lt;0,0,($AS395-MAX($AR395,([1]Arbejdstider!$D$85/24))+($AS395&lt;$AR395)))))*24)</f>
        <v>0</v>
      </c>
      <c r="AZ395" s="122" t="str">
        <f>IFERROR(CEILING(IF(E395="","",IF(OR($F395=0,$G395=0),0,($G395&lt;=$F395)*(1-([1]Arbejdstider!$C$86/24)+([1]Arbejdstider!$D$86/24))*24+(MIN(([1]Arbejdstider!$D$86/24),$G395)-MIN(([1]Arbejdstider!$D$86/24),$F395)+MAX(([1]Arbejdstider!$C$86/24),$G395)-MAX(([1]Arbejdstider!$C$86/24),$F395))*24)-IF(OR($AR395=0,$AS395=0),0,($AS395&lt;=$AR395)*(1-([1]Arbejdstider!$C$86/24)+([1]Arbejdstider!$D$86/24))*24+(MIN(([1]Arbejdstider!$D$86/24),$AS395)-MIN(([1]Arbejdstider!$D$86/24),$AR395)+MAX(([1]Arbejdstider!$C$86/24),$AS395)-MAX(([1]Arbejdstider!$C$86/24),$AR395))*24)+IF(OR($H395=0,$I395=0),0,($I395&lt;=$H395)*(1-([1]Arbejdstider!$C$86/24)+([1]Arbejdstider!$D$86/24))*24+(MIN(([1]Arbejdstider!$D$86/24),$I395)-MIN(([1]Arbejdstider!$D$86/24),$H395)+MAX(([1]Arbejdstider!$C$86/24),$G395)-MAX(([1]Arbejdstider!$C$86/24),$H395))*24)),0.5),"")</f>
        <v/>
      </c>
      <c r="BA395" s="122">
        <f t="shared" ref="BA395:BA398" si="112">+IF((OR(X395="",Y395="")),0,IF((Y395&lt;X395),((Y395-X395)*24)+24,(Y395-X395)*24))</f>
        <v>0</v>
      </c>
      <c r="BB395" s="122">
        <f t="shared" ref="BB395:BB398" si="113">+IF((OR(R395="",S395="")),0,IF((S395&lt;R395),((S395-R395)*24)+24,(S395-R395)*24))</f>
        <v>0</v>
      </c>
      <c r="BC395" s="122">
        <f t="shared" ref="BC395:BC398" si="114">+IF((OR(T395="",U395="")),0,IF((U395&lt;T395),((U395-T395)*24)+24,(U395-T395)*24))</f>
        <v>0</v>
      </c>
      <c r="BD395" s="123"/>
      <c r="BE395" s="124"/>
      <c r="BF395" s="122">
        <f t="shared" si="101"/>
        <v>0</v>
      </c>
      <c r="BG395" s="122" t="str">
        <f t="shared" si="107"/>
        <v/>
      </c>
      <c r="BH395" s="122">
        <f t="shared" si="102"/>
        <v>0</v>
      </c>
      <c r="BI395" s="121">
        <f t="shared" si="103"/>
        <v>0</v>
      </c>
      <c r="BJ395" s="122">
        <f t="shared" si="104"/>
        <v>0</v>
      </c>
      <c r="BK395" s="122">
        <f t="shared" si="99"/>
        <v>0</v>
      </c>
      <c r="BL395" s="121">
        <f t="shared" si="108"/>
        <v>0</v>
      </c>
      <c r="BM395" s="121">
        <f t="shared" si="105"/>
        <v>0</v>
      </c>
      <c r="BN395" s="121"/>
      <c r="BO395" s="136"/>
      <c r="BP395" s="137">
        <f>IF(OR(F395=0,G395=0),0,IF(AND(WEEKDAY(C395,2)=5,G395&lt;F395,G395&gt;(6/24)),(G395-MAX(F395,(6/24))+(F395&gt;G395))*24-7,IF(WEEKDAY(C395,2)=6,(G395-MAX(F395,(6/24))+(F395&gt;G395))*24,IF(WEEKDAY(C395,2)=7,IF(F395&gt;G395,([1]Arbejdstider!H$87-F395)*24,IF(F395&lt;G395,(G395-F395)*24)),0))))</f>
        <v>0</v>
      </c>
      <c r="BQ395" s="126" t="str">
        <f>IF(OR(H395=0,I395=0),0,IF(AND(WEEKDAY(C395,2)=5,I395&lt;H395,I395&gt;(6/24)),(I395-MAX(H395,(6/24))+(H395&gt;I395))*24-7,IF(WEEKDAY(C395,2)=6,(I395-MAX(H395,(6/24))+(H395&gt;I395))*24,IF(WEEKDAY(C395,2)=7,IF(H395&gt;I395,([1]Arbejdstider!H$87-H395)*24,IF(H395&lt;I395,(I395-H395)*24)),""))))</f>
        <v/>
      </c>
      <c r="BR395" s="137"/>
      <c r="BS395" s="137"/>
      <c r="BT395" s="138"/>
      <c r="BU395" s="128">
        <f t="shared" si="106"/>
        <v>0</v>
      </c>
      <c r="BV395" s="129" t="str">
        <f t="shared" si="109"/>
        <v>Fredag</v>
      </c>
      <c r="CF395" s="140"/>
      <c r="CG395" s="140"/>
      <c r="CP395" s="141"/>
    </row>
    <row r="396" spans="2:94" s="139" customFormat="1" x14ac:dyDescent="0.2">
      <c r="B396" s="133"/>
      <c r="C396" s="134">
        <f t="shared" si="110"/>
        <v>43827</v>
      </c>
      <c r="D396" s="134" t="str">
        <f t="shared" si="111"/>
        <v>Lørdag</v>
      </c>
      <c r="E396" s="135"/>
      <c r="F396" s="109" t="str">
        <f>IF(OR(E396=""),"",VLOOKUP(E396,[1]Arbejdstider!$B$4:$AE$78,2,))</f>
        <v/>
      </c>
      <c r="G396" s="109" t="str">
        <f>IF(OR(E396=""),"",VLOOKUP(E396,[1]Arbejdstider!$B$4:$AE$78,3,))</f>
        <v/>
      </c>
      <c r="H396" s="109" t="str">
        <f>IF(OR(E396=""),"",VLOOKUP(E396,[1]Arbejdstider!$B$4:$AE$78,4,))</f>
        <v/>
      </c>
      <c r="I396" s="109" t="str">
        <f>IF(OR(E396=""),"",VLOOKUP(E396,[1]Arbejdstider!$B$4:$AE$78,5,))</f>
        <v/>
      </c>
      <c r="J396" s="110" t="str">
        <f>IF(OR(E396=""),"",VLOOKUP(E396,[1]Arbejdstider!$B$4:$AE$78,6,))</f>
        <v/>
      </c>
      <c r="K396" s="110" t="str">
        <f>IF(OR(E396=""),"",VLOOKUP(E396,[1]Arbejdstider!$B$4:$AE$78,7,))</f>
        <v/>
      </c>
      <c r="L396" s="111" t="str">
        <f>IF(OR(E396=""),"",VLOOKUP(E396,[1]Arbejdstider!$B$3:$AE$78,10,))</f>
        <v/>
      </c>
      <c r="M396" s="111" t="str">
        <f>IF(OR(E396=""),"",VLOOKUP(E396,[1]Arbejdstider!$B$4:$AE$78,11,))</f>
        <v/>
      </c>
      <c r="N396" s="109" t="str">
        <f>IF(OR(E396=""),"",VLOOKUP(E396,[1]Arbejdstider!$B$4:$AE$78,14,))</f>
        <v/>
      </c>
      <c r="O396" s="109" t="str">
        <f>IF(OR(E396=""),"",VLOOKUP(E396,[1]Arbejdstider!$B$4:$AE$78,15,))</f>
        <v/>
      </c>
      <c r="P396" s="109" t="str">
        <f>IF(OR(E396=""),"",VLOOKUP(E396,[1]Arbejdstider!$B$4:$AE$78,12,))</f>
        <v/>
      </c>
      <c r="Q396" s="109" t="str">
        <f>IF(OR(E396=""),"",VLOOKUP(E396,[1]Arbejdstider!$B$4:$AE$78,13,))</f>
        <v/>
      </c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 t="str">
        <f>IF(OR(E396=""),"",VLOOKUP(E396,[1]Arbejdstider!$B$4:$AE$78,16,))</f>
        <v/>
      </c>
      <c r="AC396" s="112" t="str">
        <f>IF(OR(E396=""),"",VLOOKUP(E396,[1]Arbejdstider!$B$4:$AE$78,17,))</f>
        <v/>
      </c>
      <c r="AD396" s="112" t="str">
        <f>IF(OR(E396=""),"",VLOOKUP(E396,[1]Arbejdstider!$B$4:$AE$78,18,))</f>
        <v/>
      </c>
      <c r="AE396" s="112" t="str">
        <f>IF(OR(E396=""),"",VLOOKUP(E396,[1]Arbejdstider!$B$4:$AE$78,19,))</f>
        <v/>
      </c>
      <c r="AF396" s="113" t="str">
        <f>IF(OR(E396=""),"",VLOOKUP(E396,[1]Arbejdstider!$B$4:$AE$78,20,))</f>
        <v/>
      </c>
      <c r="AG396" s="109" t="str">
        <f>IF(OR(E396=""),"",VLOOKUP(E396,[1]Arbejdstider!$B$4:$AE$78,21,))</f>
        <v/>
      </c>
      <c r="AH396" s="109" t="str">
        <f>IF(OR(E396=""),"",VLOOKUP(E396,[1]Arbejdstider!$B$4:$AE$78,22,))</f>
        <v/>
      </c>
      <c r="AI396" s="109" t="str">
        <f>IF(OR(E396=""),"",VLOOKUP(E396,[1]Arbejdstider!$B$4:$AE$78,23,))</f>
        <v/>
      </c>
      <c r="AJ396" s="114" t="str">
        <f>IF(OR(E396=""),"",VLOOKUP(E396,[1]Arbejdstider!$B$4:$AE$78,20,))</f>
        <v/>
      </c>
      <c r="AK396" s="110" t="str">
        <f>IF(OR(E396=""),"",VLOOKUP(E396,[1]Arbejdstider!$B$4:$AE$78,21,))</f>
        <v/>
      </c>
      <c r="AL396" s="115"/>
      <c r="AM396" s="115"/>
      <c r="AN396" s="115"/>
      <c r="AO396" s="115"/>
      <c r="AP396" s="115"/>
      <c r="AQ396" s="115"/>
      <c r="AR396" s="116"/>
      <c r="AS396" s="117"/>
      <c r="AT396" s="118" t="str">
        <f>IF(OR(E396=""),"",VLOOKUP(E396,[1]Arbejdstider!$B$4:$AE$78,24,))</f>
        <v/>
      </c>
      <c r="AU396" s="113" t="str">
        <f>IF(OR(E396=""),"",VLOOKUP(E396,[1]Arbejdstider!$B$4:$AE$78,22,))</f>
        <v/>
      </c>
      <c r="AV396" s="113" t="str">
        <f>IF(OR(E396=""),"",VLOOKUP(E396,[1]Arbejdstider!$B$4:$AE$78,23,))</f>
        <v/>
      </c>
      <c r="AW396" s="119">
        <f t="shared" si="100"/>
        <v>0</v>
      </c>
      <c r="AX396" s="120">
        <f>IF(OR($F396="",$G396=""),0,((IF($G396-MAX($F396,([1]Arbejdstider!$C$84/24))+($G396&lt;$F396)&lt;0,0,$G396-MAX($F396,([1]Arbejdstider!$C$84/24))+($G396&lt;$F396)))*24)-((IF(($G396-MAX($F396,([1]Arbejdstider!$D$84/24))+($G396&lt;$F396))&lt;0,0,($G396-MAX($F396,([1]Arbejdstider!$D$84/24))+($G396&lt;$F396)))))*24)</f>
        <v>0</v>
      </c>
      <c r="AY396" s="122">
        <f>IF(OR($F396="",$G396=""),0,((IF($G396-MAX($F396,([1]Arbejdstider!$C$85/24))+($G396&lt;$F396)&lt;0,0,$G396-MAX($F396,([1]Arbejdstider!$C$85/24))+($G396&lt;$F396)))*24)-((IF(($G396-MAX($F396,([1]Arbejdstider!$D$85/24))+($G396&lt;$F396))&lt;0,0,($G396-MAX($F396,([1]Arbejdstider!$D$85/24))+($G396&lt;$F396)))))*24)-IF(OR($AR396="",$AS396=""),0,((IF($AS396-MAX($AR396,([1]Arbejdstider!$C$85/24))+($AS396&lt;$AR396)&lt;0,0,$AS396-MAX($AR396,([1]Arbejdstider!$C$85/24))+($AS396&lt;$AR396)))*24)-((IF(($AS396-MAX($AR396,([1]Arbejdstider!$D$85/24))+($AS396&lt;$AR396))&lt;0,0,($AS396-MAX($AR396,([1]Arbejdstider!$D$85/24))+($AS396&lt;$AR396)))))*24)</f>
        <v>0</v>
      </c>
      <c r="AZ396" s="122" t="str">
        <f>IFERROR(CEILING(IF(E396="","",IF(OR($F396=0,$G396=0),0,($G396&lt;=$F396)*(1-([1]Arbejdstider!$C$86/24)+([1]Arbejdstider!$D$86/24))*24+(MIN(([1]Arbejdstider!$D$86/24),$G396)-MIN(([1]Arbejdstider!$D$86/24),$F396)+MAX(([1]Arbejdstider!$C$86/24),$G396)-MAX(([1]Arbejdstider!$C$86/24),$F396))*24)-IF(OR($AR396=0,$AS396=0),0,($AS396&lt;=$AR396)*(1-([1]Arbejdstider!$C$86/24)+([1]Arbejdstider!$D$86/24))*24+(MIN(([1]Arbejdstider!$D$86/24),$AS396)-MIN(([1]Arbejdstider!$D$86/24),$AR396)+MAX(([1]Arbejdstider!$C$86/24),$AS396)-MAX(([1]Arbejdstider!$C$86/24),$AR396))*24)+IF(OR($H396=0,$I396=0),0,($I396&lt;=$H396)*(1-([1]Arbejdstider!$C$86/24)+([1]Arbejdstider!$D$86/24))*24+(MIN(([1]Arbejdstider!$D$86/24),$I396)-MIN(([1]Arbejdstider!$D$86/24),$H396)+MAX(([1]Arbejdstider!$C$86/24),$G396)-MAX(([1]Arbejdstider!$C$86/24),$H396))*24)),0.5),"")</f>
        <v/>
      </c>
      <c r="BA396" s="122">
        <f t="shared" si="112"/>
        <v>0</v>
      </c>
      <c r="BB396" s="122">
        <f t="shared" si="113"/>
        <v>0</v>
      </c>
      <c r="BC396" s="122">
        <f t="shared" si="114"/>
        <v>0</v>
      </c>
      <c r="BD396" s="123"/>
      <c r="BE396" s="124"/>
      <c r="BF396" s="122">
        <f t="shared" si="101"/>
        <v>0</v>
      </c>
      <c r="BG396" s="122" t="str">
        <f t="shared" si="107"/>
        <v/>
      </c>
      <c r="BH396" s="122">
        <f t="shared" si="102"/>
        <v>0</v>
      </c>
      <c r="BI396" s="121">
        <f t="shared" si="103"/>
        <v>0</v>
      </c>
      <c r="BJ396" s="122">
        <f t="shared" si="104"/>
        <v>0</v>
      </c>
      <c r="BK396" s="122">
        <f t="shared" si="99"/>
        <v>0</v>
      </c>
      <c r="BL396" s="121">
        <f t="shared" si="108"/>
        <v>0</v>
      </c>
      <c r="BM396" s="121">
        <f t="shared" si="105"/>
        <v>0</v>
      </c>
      <c r="BN396" s="121"/>
      <c r="BO396" s="136"/>
      <c r="BP396" s="137" t="e">
        <f>IF(OR(F396=0,G396=0),0,IF(AND(WEEKDAY(C396,2)=5,G396&lt;F396,G396&gt;(6/24)),(G396-MAX(F396,(6/24))+(F396&gt;G396))*24-7,IF(WEEKDAY(C396,2)=6,(G396-MAX(F396,(6/24))+(F396&gt;G396))*24,IF(WEEKDAY(C396,2)=7,IF(F396&gt;G396,([1]Arbejdstider!H$87-F396)*24,IF(F396&lt;G396,(G396-F396)*24)),0))))</f>
        <v>#VALUE!</v>
      </c>
      <c r="BQ396" s="126" t="e">
        <f>IF(OR(H396=0,I396=0),0,IF(AND(WEEKDAY(C396,2)=5,I396&lt;H396,I396&gt;(6/24)),(I396-MAX(H396,(6/24))+(H396&gt;I396))*24-7,IF(WEEKDAY(C396,2)=6,(I396-MAX(H396,(6/24))+(H396&gt;I396))*24,IF(WEEKDAY(C396,2)=7,IF(H396&gt;I396,([1]Arbejdstider!H$87-H396)*24,IF(H396&lt;I396,(I396-H396)*24)),""))))</f>
        <v>#VALUE!</v>
      </c>
      <c r="BR396" s="137"/>
      <c r="BS396" s="137"/>
      <c r="BT396" s="138"/>
      <c r="BU396" s="128">
        <f t="shared" si="106"/>
        <v>0</v>
      </c>
      <c r="BV396" s="129" t="str">
        <f t="shared" si="109"/>
        <v>Lørdag</v>
      </c>
      <c r="CF396" s="140"/>
      <c r="CG396" s="140"/>
      <c r="CP396" s="141"/>
    </row>
    <row r="397" spans="2:94" s="139" customFormat="1" x14ac:dyDescent="0.2">
      <c r="B397" s="133"/>
      <c r="C397" s="134">
        <f t="shared" si="110"/>
        <v>43828</v>
      </c>
      <c r="D397" s="134" t="str">
        <f t="shared" si="111"/>
        <v>Søndag</v>
      </c>
      <c r="E397" s="135"/>
      <c r="F397" s="109" t="str">
        <f>IF(OR(E397=""),"",VLOOKUP(E397,[1]Arbejdstider!$B$4:$AE$78,2,))</f>
        <v/>
      </c>
      <c r="G397" s="109" t="str">
        <f>IF(OR(E397=""),"",VLOOKUP(E397,[1]Arbejdstider!$B$4:$AE$78,3,))</f>
        <v/>
      </c>
      <c r="H397" s="109" t="str">
        <f>IF(OR(E397=""),"",VLOOKUP(E397,[1]Arbejdstider!$B$4:$AE$78,4,))</f>
        <v/>
      </c>
      <c r="I397" s="109" t="str">
        <f>IF(OR(E397=""),"",VLOOKUP(E397,[1]Arbejdstider!$B$4:$AE$78,5,))</f>
        <v/>
      </c>
      <c r="J397" s="110" t="str">
        <f>IF(OR(E397=""),"",VLOOKUP(E397,[1]Arbejdstider!$B$4:$AE$78,6,))</f>
        <v/>
      </c>
      <c r="K397" s="110" t="str">
        <f>IF(OR(E397=""),"",VLOOKUP(E397,[1]Arbejdstider!$B$4:$AE$78,7,))</f>
        <v/>
      </c>
      <c r="L397" s="111" t="str">
        <f>IF(OR(E397=""),"",VLOOKUP(E397,[1]Arbejdstider!$B$3:$AE$78,10,))</f>
        <v/>
      </c>
      <c r="M397" s="111" t="str">
        <f>IF(OR(E397=""),"",VLOOKUP(E397,[1]Arbejdstider!$B$4:$AE$78,11,))</f>
        <v/>
      </c>
      <c r="N397" s="109" t="str">
        <f>IF(OR(E397=""),"",VLOOKUP(E397,[1]Arbejdstider!$B$4:$AE$78,14,))</f>
        <v/>
      </c>
      <c r="O397" s="109" t="str">
        <f>IF(OR(E397=""),"",VLOOKUP(E397,[1]Arbejdstider!$B$4:$AE$78,15,))</f>
        <v/>
      </c>
      <c r="P397" s="109" t="str">
        <f>IF(OR(E397=""),"",VLOOKUP(E397,[1]Arbejdstider!$B$4:$AE$78,12,))</f>
        <v/>
      </c>
      <c r="Q397" s="109" t="str">
        <f>IF(OR(E397=""),"",VLOOKUP(E397,[1]Arbejdstider!$B$4:$AE$78,13,))</f>
        <v/>
      </c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 t="str">
        <f>IF(OR(E397=""),"",VLOOKUP(E397,[1]Arbejdstider!$B$4:$AE$78,16,))</f>
        <v/>
      </c>
      <c r="AC397" s="112" t="str">
        <f>IF(OR(E397=""),"",VLOOKUP(E397,[1]Arbejdstider!$B$4:$AE$78,17,))</f>
        <v/>
      </c>
      <c r="AD397" s="112" t="str">
        <f>IF(OR(E397=""),"",VLOOKUP(E397,[1]Arbejdstider!$B$4:$AE$78,18,))</f>
        <v/>
      </c>
      <c r="AE397" s="112" t="str">
        <f>IF(OR(E397=""),"",VLOOKUP(E397,[1]Arbejdstider!$B$4:$AE$78,19,))</f>
        <v/>
      </c>
      <c r="AF397" s="113" t="str">
        <f>IF(OR(E397=""),"",VLOOKUP(E397,[1]Arbejdstider!$B$4:$AE$78,20,))</f>
        <v/>
      </c>
      <c r="AG397" s="109" t="str">
        <f>IF(OR(E397=""),"",VLOOKUP(E397,[1]Arbejdstider!$B$4:$AE$78,21,))</f>
        <v/>
      </c>
      <c r="AH397" s="109" t="str">
        <f>IF(OR(E397=""),"",VLOOKUP(E397,[1]Arbejdstider!$B$4:$AE$78,22,))</f>
        <v/>
      </c>
      <c r="AI397" s="109" t="str">
        <f>IF(OR(E397=""),"",VLOOKUP(E397,[1]Arbejdstider!$B$4:$AE$78,23,))</f>
        <v/>
      </c>
      <c r="AJ397" s="114" t="str">
        <f>IF(OR(E397=""),"",VLOOKUP(E397,[1]Arbejdstider!$B$4:$AE$78,20,))</f>
        <v/>
      </c>
      <c r="AK397" s="110" t="str">
        <f>IF(OR(E397=""),"",VLOOKUP(E397,[1]Arbejdstider!$B$4:$AE$78,21,))</f>
        <v/>
      </c>
      <c r="AL397" s="115"/>
      <c r="AM397" s="115"/>
      <c r="AN397" s="115"/>
      <c r="AO397" s="115"/>
      <c r="AP397" s="115"/>
      <c r="AQ397" s="115"/>
      <c r="AR397" s="116"/>
      <c r="AS397" s="117"/>
      <c r="AT397" s="118" t="str">
        <f>IF(OR(E397=""),"",VLOOKUP(E397,[1]Arbejdstider!$B$4:$AE$78,24,))</f>
        <v/>
      </c>
      <c r="AU397" s="113" t="str">
        <f>IF(OR(E397=""),"",VLOOKUP(E397,[1]Arbejdstider!$B$4:$AE$78,22,))</f>
        <v/>
      </c>
      <c r="AV397" s="113" t="str">
        <f>IF(OR(E397=""),"",VLOOKUP(E397,[1]Arbejdstider!$B$4:$AE$78,23,))</f>
        <v/>
      </c>
      <c r="AW397" s="119">
        <f t="shared" si="100"/>
        <v>0</v>
      </c>
      <c r="AX397" s="120">
        <f>IF(OR($F397="",$G397=""),0,((IF($G397-MAX($F397,([1]Arbejdstider!$C$84/24))+($G397&lt;$F397)&lt;0,0,$G397-MAX($F397,([1]Arbejdstider!$C$84/24))+($G397&lt;$F397)))*24)-((IF(($G397-MAX($F397,([1]Arbejdstider!$D$84/24))+($G397&lt;$F397))&lt;0,0,($G397-MAX($F397,([1]Arbejdstider!$D$84/24))+($G397&lt;$F397)))))*24)</f>
        <v>0</v>
      </c>
      <c r="AY397" s="122">
        <f>IF(OR($F397="",$G397=""),0,((IF($G397-MAX($F397,([1]Arbejdstider!$C$85/24))+($G397&lt;$F397)&lt;0,0,$G397-MAX($F397,([1]Arbejdstider!$C$85/24))+($G397&lt;$F397)))*24)-((IF(($G397-MAX($F397,([1]Arbejdstider!$D$85/24))+($G397&lt;$F397))&lt;0,0,($G397-MAX($F397,([1]Arbejdstider!$D$85/24))+($G397&lt;$F397)))))*24)-IF(OR($AR397="",$AS397=""),0,((IF($AS397-MAX($AR397,([1]Arbejdstider!$C$85/24))+($AS397&lt;$AR397)&lt;0,0,$AS397-MAX($AR397,([1]Arbejdstider!$C$85/24))+($AS397&lt;$AR397)))*24)-((IF(($AS397-MAX($AR397,([1]Arbejdstider!$D$85/24))+($AS397&lt;$AR397))&lt;0,0,($AS397-MAX($AR397,([1]Arbejdstider!$D$85/24))+($AS397&lt;$AR397)))))*24)</f>
        <v>0</v>
      </c>
      <c r="AZ397" s="122" t="str">
        <f>IFERROR(CEILING(IF(E397="","",IF(OR($F397=0,$G397=0),0,($G397&lt;=$F397)*(1-([1]Arbejdstider!$C$86/24)+([1]Arbejdstider!$D$86/24))*24+(MIN(([1]Arbejdstider!$D$86/24),$G397)-MIN(([1]Arbejdstider!$D$86/24),$F397)+MAX(([1]Arbejdstider!$C$86/24),$G397)-MAX(([1]Arbejdstider!$C$86/24),$F397))*24)-IF(OR($AR397=0,$AS397=0),0,($AS397&lt;=$AR397)*(1-([1]Arbejdstider!$C$86/24)+([1]Arbejdstider!$D$86/24))*24+(MIN(([1]Arbejdstider!$D$86/24),$AS397)-MIN(([1]Arbejdstider!$D$86/24),$AR397)+MAX(([1]Arbejdstider!$C$86/24),$AS397)-MAX(([1]Arbejdstider!$C$86/24),$AR397))*24)+IF(OR($H397=0,$I397=0),0,($I397&lt;=$H397)*(1-([1]Arbejdstider!$C$86/24)+([1]Arbejdstider!$D$86/24))*24+(MIN(([1]Arbejdstider!$D$86/24),$I397)-MIN(([1]Arbejdstider!$D$86/24),$H397)+MAX(([1]Arbejdstider!$C$86/24),$G397)-MAX(([1]Arbejdstider!$C$86/24),$H397))*24)),0.5),"")</f>
        <v/>
      </c>
      <c r="BA397" s="122">
        <f t="shared" si="112"/>
        <v>0</v>
      </c>
      <c r="BB397" s="122">
        <f t="shared" si="113"/>
        <v>0</v>
      </c>
      <c r="BC397" s="122">
        <f t="shared" si="114"/>
        <v>0</v>
      </c>
      <c r="BD397" s="123"/>
      <c r="BE397" s="124"/>
      <c r="BF397" s="122">
        <f t="shared" si="101"/>
        <v>0</v>
      </c>
      <c r="BG397" s="122">
        <f t="shared" si="107"/>
        <v>0</v>
      </c>
      <c r="BH397" s="122">
        <f t="shared" si="102"/>
        <v>0</v>
      </c>
      <c r="BI397" s="121">
        <f t="shared" si="103"/>
        <v>0</v>
      </c>
      <c r="BJ397" s="122">
        <f t="shared" si="104"/>
        <v>0</v>
      </c>
      <c r="BK397" s="122">
        <f t="shared" si="99"/>
        <v>0</v>
      </c>
      <c r="BL397" s="121">
        <f t="shared" si="108"/>
        <v>0</v>
      </c>
      <c r="BM397" s="121">
        <f t="shared" si="105"/>
        <v>0</v>
      </c>
      <c r="BN397" s="121"/>
      <c r="BO397" s="136"/>
      <c r="BP397" s="137" t="b">
        <f>IF(OR(F397=0,G397=0),0,IF(AND(WEEKDAY(C397,2)=5,G397&lt;F397,G397&gt;(6/24)),(G397-MAX(F397,(6/24))+(F397&gt;G397))*24-7,IF(WEEKDAY(C397,2)=6,(G397-MAX(F397,(6/24))+(F397&gt;G397))*24,IF(WEEKDAY(C397,2)=7,IF(F397&gt;G397,([1]Arbejdstider!H$87-F397)*24,IF(F397&lt;G397,(G397-F397)*24)),0))))</f>
        <v>0</v>
      </c>
      <c r="BQ397" s="126" t="b">
        <f>IF(OR(H397=0,I397=0),0,IF(AND(WEEKDAY(C397,2)=5,I397&lt;H397,I397&gt;(6/24)),(I397-MAX(H397,(6/24))+(H397&gt;I397))*24-7,IF(WEEKDAY(C397,2)=6,(I397-MAX(H397,(6/24))+(H397&gt;I397))*24,IF(WEEKDAY(C397,2)=7,IF(H397&gt;I397,([1]Arbejdstider!H$87-H397)*24,IF(H397&lt;I397,(I397-H397)*24)),""))))</f>
        <v>0</v>
      </c>
      <c r="BR397" s="137"/>
      <c r="BS397" s="137"/>
      <c r="BT397" s="138"/>
      <c r="BU397" s="128">
        <f t="shared" si="106"/>
        <v>0</v>
      </c>
      <c r="BV397" s="129" t="str">
        <f t="shared" si="109"/>
        <v>Søndag</v>
      </c>
      <c r="CF397" s="140"/>
      <c r="CG397" s="140"/>
      <c r="CP397" s="141"/>
    </row>
    <row r="398" spans="2:94" s="139" customFormat="1" x14ac:dyDescent="0.2">
      <c r="B398" s="133"/>
      <c r="C398" s="134">
        <f t="shared" si="110"/>
        <v>43829</v>
      </c>
      <c r="D398" s="134" t="str">
        <f t="shared" si="111"/>
        <v>Mandag</v>
      </c>
      <c r="E398" s="135"/>
      <c r="F398" s="109" t="str">
        <f>IF(OR(E398=""),"",VLOOKUP(E398,[1]Arbejdstider!$B$4:$AE$78,2,))</f>
        <v/>
      </c>
      <c r="G398" s="109" t="str">
        <f>IF(OR(E398=""),"",VLOOKUP(E398,[1]Arbejdstider!$B$4:$AE$78,3,))</f>
        <v/>
      </c>
      <c r="H398" s="109" t="str">
        <f>IF(OR(E398=""),"",VLOOKUP(E398,[1]Arbejdstider!$B$4:$AE$78,4,))</f>
        <v/>
      </c>
      <c r="I398" s="109" t="str">
        <f>IF(OR(E398=""),"",VLOOKUP(E398,[1]Arbejdstider!$B$4:$AE$78,5,))</f>
        <v/>
      </c>
      <c r="J398" s="110" t="str">
        <f>IF(OR(E398=""),"",VLOOKUP(E398,[1]Arbejdstider!$B$4:$AE$78,6,))</f>
        <v/>
      </c>
      <c r="K398" s="110" t="str">
        <f>IF(OR(E398=""),"",VLOOKUP(E398,[1]Arbejdstider!$B$4:$AE$78,7,))</f>
        <v/>
      </c>
      <c r="L398" s="111" t="str">
        <f>IF(OR(E398=""),"",VLOOKUP(E398,[1]Arbejdstider!$B$3:$AE$78,10,))</f>
        <v/>
      </c>
      <c r="M398" s="111" t="str">
        <f>IF(OR(E398=""),"",VLOOKUP(E398,[1]Arbejdstider!$B$4:$AE$78,11,))</f>
        <v/>
      </c>
      <c r="N398" s="109" t="str">
        <f>IF(OR(E398=""),"",VLOOKUP(E398,[1]Arbejdstider!$B$4:$AE$78,14,))</f>
        <v/>
      </c>
      <c r="O398" s="109" t="str">
        <f>IF(OR(E398=""),"",VLOOKUP(E398,[1]Arbejdstider!$B$4:$AE$78,15,))</f>
        <v/>
      </c>
      <c r="P398" s="109" t="str">
        <f>IF(OR(E398=""),"",VLOOKUP(E398,[1]Arbejdstider!$B$4:$AE$78,12,))</f>
        <v/>
      </c>
      <c r="Q398" s="109" t="str">
        <f>IF(OR(E398=""),"",VLOOKUP(E398,[1]Arbejdstider!$B$4:$AE$78,13,))</f>
        <v/>
      </c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 t="str">
        <f>IF(OR(E398=""),"",VLOOKUP(E398,[1]Arbejdstider!$B$4:$AE$78,16,))</f>
        <v/>
      </c>
      <c r="AC398" s="112" t="str">
        <f>IF(OR(E398=""),"",VLOOKUP(E398,[1]Arbejdstider!$B$4:$AE$78,17,))</f>
        <v/>
      </c>
      <c r="AD398" s="112" t="str">
        <f>IF(OR(E398=""),"",VLOOKUP(E398,[1]Arbejdstider!$B$4:$AE$78,18,))</f>
        <v/>
      </c>
      <c r="AE398" s="112" t="str">
        <f>IF(OR(E398=""),"",VLOOKUP(E398,[1]Arbejdstider!$B$4:$AE$78,19,))</f>
        <v/>
      </c>
      <c r="AF398" s="113" t="str">
        <f>IF(OR(E398=""),"",VLOOKUP(E398,[1]Arbejdstider!$B$4:$AE$78,20,))</f>
        <v/>
      </c>
      <c r="AG398" s="109" t="str">
        <f>IF(OR(E398=""),"",VLOOKUP(E398,[1]Arbejdstider!$B$4:$AE$78,21,))</f>
        <v/>
      </c>
      <c r="AH398" s="109" t="str">
        <f>IF(OR(E398=""),"",VLOOKUP(E398,[1]Arbejdstider!$B$4:$AE$78,22,))</f>
        <v/>
      </c>
      <c r="AI398" s="109" t="str">
        <f>IF(OR(E398=""),"",VLOOKUP(E398,[1]Arbejdstider!$B$4:$AE$78,23,))</f>
        <v/>
      </c>
      <c r="AJ398" s="114" t="str">
        <f>IF(OR(E398=""),"",VLOOKUP(E398,[1]Arbejdstider!$B$4:$AE$78,20,))</f>
        <v/>
      </c>
      <c r="AK398" s="110" t="str">
        <f>IF(OR(E398=""),"",VLOOKUP(E398,[1]Arbejdstider!$B$4:$AE$78,21,))</f>
        <v/>
      </c>
      <c r="AL398" s="115"/>
      <c r="AM398" s="115"/>
      <c r="AN398" s="115"/>
      <c r="AO398" s="115"/>
      <c r="AP398" s="115"/>
      <c r="AQ398" s="115"/>
      <c r="AR398" s="116"/>
      <c r="AS398" s="117"/>
      <c r="AT398" s="118" t="str">
        <f>IF(OR(E398=""),"",VLOOKUP(E398,[1]Arbejdstider!$B$4:$AE$78,24,))</f>
        <v/>
      </c>
      <c r="AU398" s="113" t="str">
        <f>IF(OR(E398=""),"",VLOOKUP(E398,[1]Arbejdstider!$B$4:$AE$78,22,))</f>
        <v/>
      </c>
      <c r="AV398" s="113" t="str">
        <f>IF(OR(E398=""),"",VLOOKUP(E398,[1]Arbejdstider!$B$4:$AE$78,23,))</f>
        <v/>
      </c>
      <c r="AW398" s="119">
        <f t="shared" si="100"/>
        <v>0</v>
      </c>
      <c r="AX398" s="120">
        <f>IF(OR($F398="",$G398=""),0,((IF($G398-MAX($F398,([1]Arbejdstider!$C$84/24))+($G398&lt;$F398)&lt;0,0,$G398-MAX($F398,([1]Arbejdstider!$C$84/24))+($G398&lt;$F398)))*24)-((IF(($G398-MAX($F398,([1]Arbejdstider!$D$84/24))+($G398&lt;$F398))&lt;0,0,($G398-MAX($F398,([1]Arbejdstider!$D$84/24))+($G398&lt;$F398)))))*24)</f>
        <v>0</v>
      </c>
      <c r="AY398" s="122">
        <f>IF(OR($F398="",$G398=""),0,((IF($G398-MAX($F398,([1]Arbejdstider!$C$85/24))+($G398&lt;$F398)&lt;0,0,$G398-MAX($F398,([1]Arbejdstider!$C$85/24))+($G398&lt;$F398)))*24)-((IF(($G398-MAX($F398,([1]Arbejdstider!$D$85/24))+($G398&lt;$F398))&lt;0,0,($G398-MAX($F398,([1]Arbejdstider!$D$85/24))+($G398&lt;$F398)))))*24)-IF(OR($AR398="",$AS398=""),0,((IF($AS398-MAX($AR398,([1]Arbejdstider!$C$85/24))+($AS398&lt;$AR398)&lt;0,0,$AS398-MAX($AR398,([1]Arbejdstider!$C$85/24))+($AS398&lt;$AR398)))*24)-((IF(($AS398-MAX($AR398,([1]Arbejdstider!$D$85/24))+($AS398&lt;$AR398))&lt;0,0,($AS398-MAX($AR398,([1]Arbejdstider!$D$85/24))+($AS398&lt;$AR398)))))*24)</f>
        <v>0</v>
      </c>
      <c r="AZ398" s="122" t="str">
        <f>IFERROR(CEILING(IF(E398="","",IF(OR($F398=0,$G398=0),0,($G398&lt;=$F398)*(1-([1]Arbejdstider!$C$86/24)+([1]Arbejdstider!$D$86/24))*24+(MIN(([1]Arbejdstider!$D$86/24),$G398)-MIN(([1]Arbejdstider!$D$86/24),$F398)+MAX(([1]Arbejdstider!$C$86/24),$G398)-MAX(([1]Arbejdstider!$C$86/24),$F398))*24)-IF(OR($AR398=0,$AS398=0),0,($AS398&lt;=$AR398)*(1-([1]Arbejdstider!$C$86/24)+([1]Arbejdstider!$D$86/24))*24+(MIN(([1]Arbejdstider!$D$86/24),$AS398)-MIN(([1]Arbejdstider!$D$86/24),$AR398)+MAX(([1]Arbejdstider!$C$86/24),$AS398)-MAX(([1]Arbejdstider!$C$86/24),$AR398))*24)+IF(OR($H398=0,$I398=0),0,($I398&lt;=$H398)*(1-([1]Arbejdstider!$C$86/24)+([1]Arbejdstider!$D$86/24))*24+(MIN(([1]Arbejdstider!$D$86/24),$I398)-MIN(([1]Arbejdstider!$D$86/24),$H398)+MAX(([1]Arbejdstider!$C$86/24),$G398)-MAX(([1]Arbejdstider!$C$86/24),$H398))*24)),0.5),"")</f>
        <v/>
      </c>
      <c r="BA398" s="122">
        <f t="shared" si="112"/>
        <v>0</v>
      </c>
      <c r="BB398" s="122">
        <f t="shared" si="113"/>
        <v>0</v>
      </c>
      <c r="BC398" s="122">
        <f t="shared" si="114"/>
        <v>0</v>
      </c>
      <c r="BD398" s="123"/>
      <c r="BE398" s="124"/>
      <c r="BF398" s="122">
        <f t="shared" si="101"/>
        <v>0</v>
      </c>
      <c r="BG398" s="122" t="str">
        <f t="shared" si="107"/>
        <v/>
      </c>
      <c r="BH398" s="122">
        <f t="shared" si="102"/>
        <v>0</v>
      </c>
      <c r="BI398" s="121">
        <f t="shared" si="103"/>
        <v>0</v>
      </c>
      <c r="BJ398" s="122">
        <f t="shared" si="104"/>
        <v>0</v>
      </c>
      <c r="BK398" s="122">
        <f t="shared" si="99"/>
        <v>0</v>
      </c>
      <c r="BL398" s="121">
        <f t="shared" si="108"/>
        <v>0</v>
      </c>
      <c r="BM398" s="121">
        <f t="shared" si="105"/>
        <v>0</v>
      </c>
      <c r="BN398" s="121"/>
      <c r="BO398" s="136">
        <f>SUM(AW392:AW398)</f>
        <v>0</v>
      </c>
      <c r="BP398" s="137">
        <f>IF(OR(F398=0,G398=0),0,IF(AND(WEEKDAY(C398,2)=5,G398&lt;F398,G398&gt;(6/24)),(G398-MAX(F398,(6/24))+(F398&gt;G398))*24-7,IF(WEEKDAY(C398,2)=6,(G398-MAX(F398,(6/24))+(F398&gt;G398))*24,IF(WEEKDAY(C398,2)=7,IF(F398&gt;G398,([1]Arbejdstider!H$87-F398)*24,IF(F398&lt;G398,(G398-F398)*24)),0))))</f>
        <v>0</v>
      </c>
      <c r="BQ398" s="126" t="str">
        <f>IF(OR(H398=0,I398=0),0,IF(AND(WEEKDAY(C398,2)=5,I398&lt;H398,I398&gt;(6/24)),(I398-MAX(H398,(6/24))+(H398&gt;I398))*24-7,IF(WEEKDAY(C398,2)=6,(I398-MAX(H398,(6/24))+(H398&gt;I398))*24,IF(WEEKDAY(C398,2)=7,IF(H398&gt;I398,([1]Arbejdstider!H$87-H398)*24,IF(H398&lt;I398,(I398-H398)*24)),""))))</f>
        <v/>
      </c>
      <c r="BR398" s="137"/>
      <c r="BS398" s="137"/>
      <c r="BT398" s="138"/>
      <c r="BU398" s="128">
        <f t="shared" si="106"/>
        <v>0</v>
      </c>
      <c r="BV398" s="129" t="str">
        <f t="shared" si="109"/>
        <v>Mandag</v>
      </c>
      <c r="CF398" s="140"/>
      <c r="CG398" s="140"/>
      <c r="CP398" s="141"/>
    </row>
    <row r="399" spans="2:94" x14ac:dyDescent="0.2">
      <c r="C399" s="154"/>
      <c r="D399" s="154"/>
      <c r="E399" s="155"/>
      <c r="F399" s="109" t="str">
        <f>IF(OR(E399=""),"",VLOOKUP(E399,[1]Arbejdstider!$B$4:$AE$78,2,))</f>
        <v/>
      </c>
      <c r="G399" s="109" t="str">
        <f>IF(OR(E399=""),"",VLOOKUP(E399,[1]Arbejdstider!$B$4:$AE$78,3,))</f>
        <v/>
      </c>
      <c r="H399" s="109" t="str">
        <f>IF(OR(F399=""),"",VLOOKUP(E399,[1]Arbejdstider!$B$4:$AE$78,4,))</f>
        <v/>
      </c>
      <c r="I399" s="109" t="str">
        <f>IF(OR(G399=""),"",VLOOKUP(E399,[1]Arbejdstider!$B$4:$AE$78,5,))</f>
        <v/>
      </c>
      <c r="J399" s="110" t="str">
        <f>IF(OR(H399=""),"",VLOOKUP(E399,[1]Arbejdstider!$B$4:$AE$78,6,))</f>
        <v/>
      </c>
      <c r="K399" s="110" t="str">
        <f>IF(OR(I399=""),"",VLOOKUP(E399,[1]Arbejdstider!$B$4:$AE$78,7,))</f>
        <v/>
      </c>
      <c r="L399" s="111" t="str">
        <f>IF(OR(H399=""),"",VLOOKUP(E399,[1]Arbejdstider!$B$3:$AE$78,8,))</f>
        <v/>
      </c>
      <c r="M399" s="111" t="str">
        <f>IF(OR(H399=""),"",VLOOKUP(E399,[1]Arbejdstider!$B$4:$AE$78,9,))</f>
        <v/>
      </c>
      <c r="N399" s="109" t="str">
        <f>IF(OR(H399=""),"",VLOOKUP(E399,[1]Arbejdstider!$B$4:$AE$78,12,))</f>
        <v/>
      </c>
      <c r="O399" s="109" t="str">
        <f>IF(OR(H399=""),"",VLOOKUP(E399,[1]Arbejdstider!$B$4:$AE$78,13,))</f>
        <v/>
      </c>
      <c r="P399" s="109" t="str">
        <f>IF(OR(E399=""),"",VLOOKUP(E399,[1]Arbejdstider!$B$4:$AE$78,10,))</f>
        <v/>
      </c>
      <c r="Q399" s="109" t="str">
        <f>IF(OR(E399=""),"",VLOOKUP(E399,[1]Arbejdstider!$B$4:$AE$78,11,))</f>
        <v/>
      </c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 t="str">
        <f>IF(OR(E399=""),"",VLOOKUP(E399,[1]Arbejdstider!$B$4:$AE$78,16,))</f>
        <v/>
      </c>
      <c r="AC399" s="112" t="str">
        <f>IF(OR(E399=""),"",VLOOKUP(E399,[1]Arbejdstider!$B$4:$AE$78,17,))</f>
        <v/>
      </c>
      <c r="AD399" s="112" t="str">
        <f>IF(OR(E399=""),"",VLOOKUP(E399,[1]Arbejdstider!$B$4:$AE$78,18,))</f>
        <v/>
      </c>
      <c r="AE399" s="112" t="str">
        <f>IF(OR(E399=""),"",VLOOKUP(E399,[1]Arbejdstider!$B$4:$AE$78,19,))</f>
        <v/>
      </c>
      <c r="AF399" s="113" t="str">
        <f>IF(OR(E399=""),"",VLOOKUP(E399,[1]Arbejdstider!$B$4:$AE$78,20,))</f>
        <v/>
      </c>
      <c r="AG399" s="109" t="str">
        <f>IF(OR(E399=""),"",VLOOKUP(E399,[1]Arbejdstider!$B$4:$AE$78,21,))</f>
        <v/>
      </c>
      <c r="AH399" s="109" t="str">
        <f>IF(OR(E399=""),"",VLOOKUP(E399,[1]Arbejdstider!$B$4:$AE$78,22,))</f>
        <v/>
      </c>
      <c r="AI399" s="109" t="str">
        <f>IF(OR(E399=""),"",VLOOKUP(E399,[1]Arbejdstider!$B$4:$AE$78,23,))</f>
        <v/>
      </c>
      <c r="AJ399" s="114" t="str">
        <f>IF(OR(E399=""),"",VLOOKUP(E399,[1]Arbejdstider!$B$4:$AE$78,20,))</f>
        <v/>
      </c>
      <c r="AK399" s="110" t="str">
        <f>IF(OR(E399=""),"",VLOOKUP(E399,[1]Arbejdstider!$B$4:$AE$78,21,))</f>
        <v/>
      </c>
      <c r="AL399" s="115"/>
      <c r="AM399" s="115"/>
      <c r="AN399" s="115"/>
      <c r="AO399" s="115"/>
      <c r="AP399" s="115"/>
      <c r="AQ399" s="115"/>
      <c r="AR399" s="116"/>
      <c r="AS399" s="117"/>
      <c r="AT399" s="156"/>
      <c r="AU399" s="157"/>
      <c r="AV399" s="157"/>
      <c r="AW399" s="158"/>
      <c r="AX399" s="120"/>
      <c r="AY399" s="159"/>
      <c r="AZ399" s="159"/>
      <c r="BA399" s="159"/>
      <c r="BB399" s="159"/>
      <c r="BC399" s="159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P399" s="93"/>
      <c r="BQ399" s="93"/>
      <c r="BR399" s="93"/>
      <c r="BS399" s="93"/>
      <c r="BT399" s="161"/>
      <c r="BU399" s="128">
        <v>53</v>
      </c>
    </row>
    <row r="400" spans="2:94" x14ac:dyDescent="0.2">
      <c r="C400" s="154"/>
      <c r="D400" s="154"/>
      <c r="E400" s="155"/>
      <c r="F400" s="109" t="str">
        <f>IF(OR(E400=""),"",VLOOKUP(E400,[1]Arbejdstider!$B$4:$AE$78,2,))</f>
        <v/>
      </c>
      <c r="G400" s="109" t="str">
        <f>IF(OR(E400=""),"",VLOOKUP(E400,[1]Arbejdstider!$B$4:$AE$78,3,))</f>
        <v/>
      </c>
      <c r="H400" s="109" t="str">
        <f>IF(OR(F400=""),"",VLOOKUP(E400,[1]Arbejdstider!$B$4:$AE$78,4,))</f>
        <v/>
      </c>
      <c r="I400" s="109" t="str">
        <f>IF(OR(G400=""),"",VLOOKUP(E400,[1]Arbejdstider!$B$4:$AE$78,5,))</f>
        <v/>
      </c>
      <c r="J400" s="110" t="str">
        <f>IF(OR(H400=""),"",VLOOKUP(E400,[1]Arbejdstider!$B$4:$AE$78,6,))</f>
        <v/>
      </c>
      <c r="K400" s="110" t="str">
        <f>IF(OR(I400=""),"",VLOOKUP(E400,[1]Arbejdstider!$B$4:$AE$78,7,))</f>
        <v/>
      </c>
      <c r="L400" s="111" t="str">
        <f>IF(OR(H400=""),"",VLOOKUP(E400,[1]Arbejdstider!$B$3:$AE$78,8,))</f>
        <v/>
      </c>
      <c r="M400" s="111" t="str">
        <f>IF(OR(H400=""),"",VLOOKUP(E400,[1]Arbejdstider!$B$4:$AE$78,9,))</f>
        <v/>
      </c>
      <c r="N400" s="109" t="str">
        <f>IF(OR(H400=""),"",VLOOKUP(E400,[1]Arbejdstider!$B$4:$AE$78,12,))</f>
        <v/>
      </c>
      <c r="O400" s="109" t="str">
        <f>IF(OR(H400=""),"",VLOOKUP(E400,[1]Arbejdstider!$B$4:$AE$78,13,))</f>
        <v/>
      </c>
      <c r="P400" s="109" t="str">
        <f>IF(OR(E400=""),"",VLOOKUP(E400,[1]Arbejdstider!$B$4:$AE$78,10,))</f>
        <v/>
      </c>
      <c r="Q400" s="109" t="str">
        <f>IF(OR(E400=""),"",VLOOKUP(E400,[1]Arbejdstider!$B$4:$AE$78,11,))</f>
        <v/>
      </c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3" t="str">
        <f>IF(OR(E400=""),"",VLOOKUP(E400,[1]Arbejdstider!$B$4:$AE$78,14,))</f>
        <v/>
      </c>
      <c r="AG400" s="109" t="str">
        <f>IF(OR(E400=""),"",VLOOKUP(E400,[1]Arbejdstider!$B$4:$AE$78,15,))</f>
        <v/>
      </c>
      <c r="AH400" s="109" t="str">
        <f>IF(OR(E400=""),"",VLOOKUP(E400,[1]Arbejdstider!$B$4:$AE$78,16,))</f>
        <v/>
      </c>
      <c r="AI400" s="109" t="str">
        <f>IF(OR(E400=""),"",VLOOKUP(E400,[1]Arbejdstider!$B$4:$AE$78,17,))</f>
        <v/>
      </c>
      <c r="AJ400" s="114" t="str">
        <f>IF(OR(E400=""),"",VLOOKUP(E400,[1]Arbejdstider!$B$4:$AE$78,18,))</f>
        <v/>
      </c>
      <c r="AK400" s="110" t="str">
        <f>IF(OR(E400=""),"",VLOOKUP(E400,[1]Arbejdstider!$B$4:$AE$78,19,))</f>
        <v/>
      </c>
      <c r="AL400" s="115"/>
      <c r="AM400" s="115"/>
      <c r="AN400" s="115"/>
      <c r="AO400" s="115"/>
      <c r="AP400" s="115"/>
      <c r="AQ400" s="115"/>
      <c r="AR400" s="116"/>
      <c r="AS400" s="117"/>
      <c r="AT400" s="156"/>
      <c r="AU400" s="157"/>
      <c r="AV400" s="157"/>
      <c r="AW400" s="158"/>
      <c r="AX400" s="120"/>
      <c r="AY400" s="159"/>
      <c r="AZ400" s="159"/>
      <c r="BA400" s="159"/>
      <c r="BB400" s="159"/>
      <c r="BC400" s="159"/>
      <c r="BD400" s="159"/>
      <c r="BE400" s="159"/>
      <c r="BF400" s="159"/>
      <c r="BG400" s="159"/>
      <c r="BH400" s="159"/>
      <c r="BI400" s="159"/>
      <c r="BJ400" s="159"/>
      <c r="BK400" s="159"/>
      <c r="BL400" s="159"/>
      <c r="BM400" s="159"/>
      <c r="BN400" s="159"/>
      <c r="BP400" s="93"/>
      <c r="BQ400" s="93"/>
      <c r="BR400" s="93"/>
      <c r="BS400" s="93"/>
      <c r="BT400" s="161"/>
      <c r="BU400" s="128">
        <f t="shared" ref="BU400:BU405" si="115">B400</f>
        <v>0</v>
      </c>
    </row>
    <row r="401" spans="3:73" x14ac:dyDescent="0.2">
      <c r="C401" s="154"/>
      <c r="D401" s="154"/>
      <c r="E401" s="155"/>
      <c r="F401" s="109" t="str">
        <f>IF(OR(E401=""),"",VLOOKUP(E401,[1]Arbejdstider!$B$4:$AE$78,2,))</f>
        <v/>
      </c>
      <c r="G401" s="109" t="str">
        <f>IF(OR(E401=""),"",VLOOKUP(E401,[1]Arbejdstider!$B$4:$AE$78,3,))</f>
        <v/>
      </c>
      <c r="H401" s="109" t="str">
        <f>IF(OR(F401=""),"",VLOOKUP(E401,[1]Arbejdstider!$B$4:$AE$78,4,))</f>
        <v/>
      </c>
      <c r="I401" s="109" t="str">
        <f>IF(OR(G401=""),"",VLOOKUP(E401,[1]Arbejdstider!$B$4:$AE$78,5,))</f>
        <v/>
      </c>
      <c r="J401" s="110" t="str">
        <f>IF(OR(H401=""),"",VLOOKUP(E401,[1]Arbejdstider!$B$4:$AE$78,6,))</f>
        <v/>
      </c>
      <c r="K401" s="110" t="str">
        <f>IF(OR(I401=""),"",VLOOKUP(E401,[1]Arbejdstider!$B$4:$AE$78,7,))</f>
        <v/>
      </c>
      <c r="L401" s="111" t="str">
        <f>IF(OR(H401=""),"",VLOOKUP(E401,[1]Arbejdstider!$B$3:$AE$78,8,))</f>
        <v/>
      </c>
      <c r="M401" s="111" t="str">
        <f>IF(OR(H401=""),"",VLOOKUP(E401,[1]Arbejdstider!$B$4:$AE$78,9,))</f>
        <v/>
      </c>
      <c r="N401" s="109" t="str">
        <f>IF(OR(H401=""),"",VLOOKUP(E401,[1]Arbejdstider!$B$4:$AE$78,12,))</f>
        <v/>
      </c>
      <c r="O401" s="109" t="str">
        <f>IF(OR(H401=""),"",VLOOKUP(E401,[1]Arbejdstider!$B$4:$AE$78,13,))</f>
        <v/>
      </c>
      <c r="P401" s="109" t="str">
        <f>IF(OR(E401=""),"",VLOOKUP(E401,[1]Arbejdstider!$B$4:$AE$78,10,))</f>
        <v/>
      </c>
      <c r="Q401" s="109" t="str">
        <f>IF(OR(E401=""),"",VLOOKUP(E401,[1]Arbejdstider!$B$4:$AE$78,11,))</f>
        <v/>
      </c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3" t="str">
        <f>IF(OR(E401=""),"",VLOOKUP(E401,[1]Arbejdstider!$B$4:$AE$78,14,))</f>
        <v/>
      </c>
      <c r="AG401" s="109" t="str">
        <f>IF(OR(E401=""),"",VLOOKUP(E401,[1]Arbejdstider!$B$4:$AE$78,15,))</f>
        <v/>
      </c>
      <c r="AH401" s="109" t="str">
        <f>IF(OR(E401=""),"",VLOOKUP(E401,[1]Arbejdstider!$B$4:$AE$78,16,))</f>
        <v/>
      </c>
      <c r="AI401" s="109" t="str">
        <f>IF(OR(E401=""),"",VLOOKUP(E401,[1]Arbejdstider!$B$4:$AE$78,17,))</f>
        <v/>
      </c>
      <c r="AJ401" s="114" t="str">
        <f>IF(OR(E401=""),"",VLOOKUP(E401,[1]Arbejdstider!$B$4:$AE$78,18,))</f>
        <v/>
      </c>
      <c r="AK401" s="110" t="str">
        <f>IF(OR(E401=""),"",VLOOKUP(E401,[1]Arbejdstider!$B$4:$AE$78,19,))</f>
        <v/>
      </c>
      <c r="AL401" s="115"/>
      <c r="AM401" s="115"/>
      <c r="AN401" s="115"/>
      <c r="AO401" s="115"/>
      <c r="AP401" s="115"/>
      <c r="AQ401" s="115"/>
      <c r="AR401" s="116"/>
      <c r="AS401" s="117"/>
      <c r="AT401" s="156"/>
      <c r="AU401" s="157"/>
      <c r="AV401" s="157"/>
      <c r="AW401" s="158"/>
      <c r="AX401" s="120"/>
      <c r="AY401" s="159"/>
      <c r="AZ401" s="159"/>
      <c r="BA401" s="159"/>
      <c r="BB401" s="159"/>
      <c r="BC401" s="159"/>
      <c r="BD401" s="159"/>
      <c r="BE401" s="159"/>
      <c r="BF401" s="159"/>
      <c r="BG401" s="159"/>
      <c r="BH401" s="159"/>
      <c r="BI401" s="159"/>
      <c r="BJ401" s="159"/>
      <c r="BK401" s="159"/>
      <c r="BL401" s="159"/>
      <c r="BM401" s="159"/>
      <c r="BN401" s="159"/>
      <c r="BP401" s="93"/>
      <c r="BQ401" s="93"/>
      <c r="BR401" s="93"/>
      <c r="BS401" s="93"/>
      <c r="BT401" s="161"/>
      <c r="BU401" s="128">
        <f t="shared" si="115"/>
        <v>0</v>
      </c>
    </row>
    <row r="402" spans="3:73" x14ac:dyDescent="0.2">
      <c r="C402" s="154"/>
      <c r="D402" s="154"/>
      <c r="E402" s="155"/>
      <c r="F402" s="109" t="str">
        <f>IF(OR(E402=""),"",VLOOKUP(E402,[1]Arbejdstider!$B$4:$AE$78,2,))</f>
        <v/>
      </c>
      <c r="G402" s="109" t="str">
        <f>IF(OR(E402=""),"",VLOOKUP(E402,[1]Arbejdstider!$B$4:$AE$78,3,))</f>
        <v/>
      </c>
      <c r="H402" s="109" t="str">
        <f>IF(OR(F402=""),"",VLOOKUP(E402,[1]Arbejdstider!$B$4:$AE$78,4,))</f>
        <v/>
      </c>
      <c r="I402" s="109" t="str">
        <f>IF(OR(G402=""),"",VLOOKUP(E402,[1]Arbejdstider!$B$4:$AE$78,5,))</f>
        <v/>
      </c>
      <c r="J402" s="110" t="str">
        <f>IF(OR(H402=""),"",VLOOKUP(E402,[1]Arbejdstider!$B$4:$AE$78,6,))</f>
        <v/>
      </c>
      <c r="K402" s="110" t="str">
        <f>IF(OR(I402=""),"",VLOOKUP(E402,[1]Arbejdstider!$B$4:$AE$78,7,))</f>
        <v/>
      </c>
      <c r="L402" s="111" t="str">
        <f>IF(OR(H402=""),"",VLOOKUP(E402,[1]Arbejdstider!$B$3:$AE$78,8,))</f>
        <v/>
      </c>
      <c r="M402" s="111" t="str">
        <f>IF(OR(H402=""),"",VLOOKUP(E402,[1]Arbejdstider!$B$4:$AE$78,9,))</f>
        <v/>
      </c>
      <c r="N402" s="109" t="str">
        <f>IF(OR(H402=""),"",VLOOKUP(E402,[1]Arbejdstider!$B$4:$AE$78,12,))</f>
        <v/>
      </c>
      <c r="O402" s="109" t="str">
        <f>IF(OR(H402=""),"",VLOOKUP(E402,[1]Arbejdstider!$B$4:$AE$78,13,))</f>
        <v/>
      </c>
      <c r="P402" s="109" t="str">
        <f>IF(OR(E402=""),"",VLOOKUP(E402,[1]Arbejdstider!$B$4:$AE$78,10,))</f>
        <v/>
      </c>
      <c r="Q402" s="109" t="str">
        <f>IF(OR(E402=""),"",VLOOKUP(E402,[1]Arbejdstider!$B$4:$AE$78,11,))</f>
        <v/>
      </c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3" t="str">
        <f>IF(OR(E402=""),"",VLOOKUP(E402,[1]Arbejdstider!$B$4:$AE$78,14,))</f>
        <v/>
      </c>
      <c r="AG402" s="109" t="str">
        <f>IF(OR(E402=""),"",VLOOKUP(E402,[1]Arbejdstider!$B$4:$AE$78,15,))</f>
        <v/>
      </c>
      <c r="AH402" s="109" t="str">
        <f>IF(OR(E402=""),"",VLOOKUP(E402,[1]Arbejdstider!$B$4:$AE$78,16,))</f>
        <v/>
      </c>
      <c r="AI402" s="109" t="str">
        <f>IF(OR(E402=""),"",VLOOKUP(E402,[1]Arbejdstider!$B$4:$AE$78,17,))</f>
        <v/>
      </c>
      <c r="AJ402" s="114" t="str">
        <f>IF(OR(E402=""),"",VLOOKUP(E402,[1]Arbejdstider!$B$4:$AE$78,18,))</f>
        <v/>
      </c>
      <c r="AK402" s="110" t="str">
        <f>IF(OR(E402=""),"",VLOOKUP(E402,[1]Arbejdstider!$B$4:$AE$78,19,))</f>
        <v/>
      </c>
      <c r="AL402" s="115"/>
      <c r="AM402" s="115"/>
      <c r="AN402" s="115"/>
      <c r="AO402" s="115"/>
      <c r="AP402" s="115"/>
      <c r="AQ402" s="115"/>
      <c r="AR402" s="116"/>
      <c r="AS402" s="117"/>
      <c r="AT402" s="156"/>
      <c r="AU402" s="157"/>
      <c r="AV402" s="157"/>
      <c r="AW402" s="158"/>
      <c r="AX402" s="120"/>
      <c r="AY402" s="159"/>
      <c r="AZ402" s="159"/>
      <c r="BA402" s="159"/>
      <c r="BB402" s="159"/>
      <c r="BC402" s="159"/>
      <c r="BD402" s="159"/>
      <c r="BE402" s="159"/>
      <c r="BF402" s="159"/>
      <c r="BG402" s="159"/>
      <c r="BH402" s="159"/>
      <c r="BI402" s="159"/>
      <c r="BJ402" s="159"/>
      <c r="BK402" s="159"/>
      <c r="BL402" s="159"/>
      <c r="BM402" s="159"/>
      <c r="BN402" s="159"/>
      <c r="BP402" s="93"/>
      <c r="BQ402" s="93"/>
      <c r="BR402" s="93"/>
      <c r="BS402" s="93"/>
      <c r="BT402" s="161"/>
      <c r="BU402" s="128">
        <f t="shared" si="115"/>
        <v>0</v>
      </c>
    </row>
    <row r="403" spans="3:73" x14ac:dyDescent="0.2">
      <c r="C403" s="154"/>
      <c r="D403" s="154"/>
      <c r="E403" s="155"/>
      <c r="F403" s="109" t="str">
        <f>IF(OR(E403=""),"",VLOOKUP(E403,[1]Arbejdstider!$B$4:$AE$78,2,))</f>
        <v/>
      </c>
      <c r="G403" s="109" t="str">
        <f>IF(OR(E403=""),"",VLOOKUP(E403,[1]Arbejdstider!$B$4:$AE$78,3,))</f>
        <v/>
      </c>
      <c r="H403" s="109" t="str">
        <f>IF(OR(F403=""),"",VLOOKUP(E403,[1]Arbejdstider!$B$4:$AE$78,4,))</f>
        <v/>
      </c>
      <c r="I403" s="109" t="str">
        <f>IF(OR(G403=""),"",VLOOKUP(E403,[1]Arbejdstider!$B$4:$AE$78,5,))</f>
        <v/>
      </c>
      <c r="J403" s="110" t="str">
        <f>IF(OR(H403=""),"",VLOOKUP(E403,[1]Arbejdstider!$B$4:$AE$78,6,))</f>
        <v/>
      </c>
      <c r="K403" s="110" t="str">
        <f>IF(OR(I403=""),"",VLOOKUP(E403,[1]Arbejdstider!$B$4:$AE$78,7,))</f>
        <v/>
      </c>
      <c r="L403" s="111" t="str">
        <f>IF(OR(H403=""),"",VLOOKUP(E403,[1]Arbejdstider!$B$3:$AE$78,8,))</f>
        <v/>
      </c>
      <c r="M403" s="111" t="str">
        <f>IF(OR(H403=""),"",VLOOKUP(E403,[1]Arbejdstider!$B$4:$AE$78,9,))</f>
        <v/>
      </c>
      <c r="N403" s="109" t="str">
        <f>IF(OR(H403=""),"",VLOOKUP(E403,[1]Arbejdstider!$B$4:$AE$78,12,))</f>
        <v/>
      </c>
      <c r="O403" s="109" t="str">
        <f>IF(OR(H403=""),"",VLOOKUP(E403,[1]Arbejdstider!$B$4:$AE$78,13,))</f>
        <v/>
      </c>
      <c r="P403" s="109" t="str">
        <f>IF(OR(E403=""),"",VLOOKUP(E403,[1]Arbejdstider!$B$4:$AE$78,10,))</f>
        <v/>
      </c>
      <c r="Q403" s="109" t="str">
        <f>IF(OR(E403=""),"",VLOOKUP(E403,[1]Arbejdstider!$B$4:$AE$78,11,))</f>
        <v/>
      </c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3" t="str">
        <f>IF(OR(E403=""),"",VLOOKUP(E403,[1]Arbejdstider!$B$4:$AE$78,14,))</f>
        <v/>
      </c>
      <c r="AG403" s="109" t="str">
        <f>IF(OR(E403=""),"",VLOOKUP(E403,[1]Arbejdstider!$B$4:$AE$78,15,))</f>
        <v/>
      </c>
      <c r="AH403" s="109" t="str">
        <f>IF(OR(E403=""),"",VLOOKUP(E403,[1]Arbejdstider!$B$4:$AE$78,16,))</f>
        <v/>
      </c>
      <c r="AI403" s="109" t="str">
        <f>IF(OR(E403=""),"",VLOOKUP(E403,[1]Arbejdstider!$B$4:$AE$78,17,))</f>
        <v/>
      </c>
      <c r="AJ403" s="114" t="str">
        <f>IF(OR(E403=""),"",VLOOKUP(E403,[1]Arbejdstider!$B$4:$AE$78,18,))</f>
        <v/>
      </c>
      <c r="AK403" s="110" t="str">
        <f>IF(OR(E403=""),"",VLOOKUP(E403,[1]Arbejdstider!$B$4:$AE$78,19,))</f>
        <v/>
      </c>
      <c r="AL403" s="115"/>
      <c r="AM403" s="115"/>
      <c r="AN403" s="115"/>
      <c r="AO403" s="115"/>
      <c r="AP403" s="115"/>
      <c r="AQ403" s="115"/>
      <c r="AR403" s="116"/>
      <c r="AS403" s="117"/>
      <c r="AT403" s="156"/>
      <c r="AU403" s="157"/>
      <c r="AV403" s="157"/>
      <c r="AW403" s="158"/>
      <c r="AX403" s="120"/>
      <c r="AY403" s="159"/>
      <c r="AZ403" s="159"/>
      <c r="BA403" s="159"/>
      <c r="BB403" s="159"/>
      <c r="BC403" s="159"/>
      <c r="BD403" s="159"/>
      <c r="BE403" s="159"/>
      <c r="BF403" s="159"/>
      <c r="BG403" s="159"/>
      <c r="BH403" s="159"/>
      <c r="BI403" s="159"/>
      <c r="BJ403" s="159"/>
      <c r="BK403" s="159"/>
      <c r="BL403" s="159"/>
      <c r="BM403" s="159"/>
      <c r="BN403" s="159"/>
      <c r="BP403" s="93"/>
      <c r="BQ403" s="93"/>
      <c r="BR403" s="93"/>
      <c r="BS403" s="93"/>
      <c r="BT403" s="161"/>
      <c r="BU403" s="128">
        <f t="shared" si="115"/>
        <v>0</v>
      </c>
    </row>
    <row r="404" spans="3:73" x14ac:dyDescent="0.2">
      <c r="C404" s="154"/>
      <c r="D404" s="154"/>
      <c r="E404" s="155"/>
      <c r="F404" s="109" t="str">
        <f>IF(OR(E404=""),"",VLOOKUP(E404,[1]Arbejdstider!$B$4:$AE$78,2,))</f>
        <v/>
      </c>
      <c r="G404" s="109" t="str">
        <f>IF(OR(E404=""),"",VLOOKUP(E404,[1]Arbejdstider!$B$4:$AE$78,3,))</f>
        <v/>
      </c>
      <c r="H404" s="109" t="str">
        <f>IF(OR(F404=""),"",VLOOKUP(E404,[1]Arbejdstider!$B$4:$AE$78,4,))</f>
        <v/>
      </c>
      <c r="I404" s="109" t="str">
        <f>IF(OR(G404=""),"",VLOOKUP(E404,[1]Arbejdstider!$B$4:$AE$78,5,))</f>
        <v/>
      </c>
      <c r="J404" s="110" t="str">
        <f>IF(OR(H404=""),"",VLOOKUP(E404,[1]Arbejdstider!$B$4:$AE$78,6,))</f>
        <v/>
      </c>
      <c r="K404" s="110" t="str">
        <f>IF(OR(I404=""),"",VLOOKUP(E404,[1]Arbejdstider!$B$4:$AE$78,7,))</f>
        <v/>
      </c>
      <c r="L404" s="111" t="str">
        <f>IF(OR(H404=""),"",VLOOKUP(E404,[1]Arbejdstider!$B$3:$AE$78,8,))</f>
        <v/>
      </c>
      <c r="M404" s="111" t="str">
        <f>IF(OR(H404=""),"",VLOOKUP(E404,[1]Arbejdstider!$B$4:$AE$78,9,))</f>
        <v/>
      </c>
      <c r="N404" s="109" t="str">
        <f>IF(OR(H404=""),"",VLOOKUP(E404,[1]Arbejdstider!$B$4:$AE$78,12,))</f>
        <v/>
      </c>
      <c r="O404" s="109" t="str">
        <f>IF(OR(H404=""),"",VLOOKUP(E404,[1]Arbejdstider!$B$4:$AE$78,13,))</f>
        <v/>
      </c>
      <c r="P404" s="109" t="str">
        <f>IF(OR(E404=""),"",VLOOKUP(E404,[1]Arbejdstider!$B$4:$AE$78,10,))</f>
        <v/>
      </c>
      <c r="Q404" s="109" t="str">
        <f>IF(OR(E404=""),"",VLOOKUP(E404,[1]Arbejdstider!$B$4:$AE$78,11,))</f>
        <v/>
      </c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3" t="str">
        <f>IF(OR(E404=""),"",VLOOKUP(E404,[1]Arbejdstider!$B$4:$AE$78,14,))</f>
        <v/>
      </c>
      <c r="AG404" s="109" t="str">
        <f>IF(OR(E404=""),"",VLOOKUP(E404,[1]Arbejdstider!$B$4:$AE$78,15,))</f>
        <v/>
      </c>
      <c r="AH404" s="109" t="str">
        <f>IF(OR(E404=""),"",VLOOKUP(E404,[1]Arbejdstider!$B$4:$AE$78,16,))</f>
        <v/>
      </c>
      <c r="AI404" s="109" t="str">
        <f>IF(OR(E404=""),"",VLOOKUP(E404,[1]Arbejdstider!$B$4:$AE$78,17,))</f>
        <v/>
      </c>
      <c r="AJ404" s="114" t="str">
        <f>IF(OR(E404=""),"",VLOOKUP(E404,[1]Arbejdstider!$B$4:$AE$78,18,))</f>
        <v/>
      </c>
      <c r="AK404" s="110" t="str">
        <f>IF(OR(E404=""),"",VLOOKUP(E404,[1]Arbejdstider!$B$4:$AE$78,19,))</f>
        <v/>
      </c>
      <c r="AL404" s="115"/>
      <c r="AM404" s="115"/>
      <c r="AN404" s="115"/>
      <c r="AO404" s="115"/>
      <c r="AP404" s="115"/>
      <c r="AQ404" s="115"/>
      <c r="AR404" s="116"/>
      <c r="AS404" s="117"/>
      <c r="AT404" s="156"/>
      <c r="AU404" s="157"/>
      <c r="AV404" s="157"/>
      <c r="AW404" s="158"/>
      <c r="AX404" s="120"/>
      <c r="AY404" s="159"/>
      <c r="AZ404" s="159"/>
      <c r="BA404" s="159"/>
      <c r="BB404" s="159"/>
      <c r="BC404" s="159"/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P404" s="93"/>
      <c r="BQ404" s="93"/>
      <c r="BR404" s="93"/>
      <c r="BS404" s="93"/>
      <c r="BT404" s="161"/>
      <c r="BU404" s="128">
        <f t="shared" si="115"/>
        <v>0</v>
      </c>
    </row>
    <row r="405" spans="3:73" x14ac:dyDescent="0.2">
      <c r="C405" s="154"/>
      <c r="D405" s="154"/>
      <c r="E405" s="155"/>
      <c r="F405" s="109" t="str">
        <f>IF(OR(E405=""),"",VLOOKUP(E405,[1]Arbejdstider!$B$4:$AE$78,2,))</f>
        <v/>
      </c>
      <c r="G405" s="109" t="str">
        <f>IF(OR(E405=""),"",VLOOKUP(E405,[1]Arbejdstider!$B$4:$AE$78,3,))</f>
        <v/>
      </c>
      <c r="H405" s="109" t="str">
        <f>IF(OR(F405=""),"",VLOOKUP(E405,[1]Arbejdstider!$B$4:$AE$78,4,))</f>
        <v/>
      </c>
      <c r="I405" s="109" t="str">
        <f>IF(OR(G405=""),"",VLOOKUP(E405,[1]Arbejdstider!$B$4:$AE$78,5,))</f>
        <v/>
      </c>
      <c r="J405" s="110" t="str">
        <f>IF(OR(H405=""),"",VLOOKUP(E405,[1]Arbejdstider!$B$4:$AE$78,6,))</f>
        <v/>
      </c>
      <c r="K405" s="110" t="str">
        <f>IF(OR(I405=""),"",VLOOKUP(E405,[1]Arbejdstider!$B$4:$AE$78,7,))</f>
        <v/>
      </c>
      <c r="L405" s="111" t="str">
        <f>IF(OR(H405=""),"",VLOOKUP(E405,[1]Arbejdstider!$B$3:$AE$78,8,))</f>
        <v/>
      </c>
      <c r="M405" s="111" t="str">
        <f>IF(OR(H405=""),"",VLOOKUP(E405,[1]Arbejdstider!$B$4:$AE$78,9,))</f>
        <v/>
      </c>
      <c r="N405" s="109" t="str">
        <f>IF(OR(H405=""),"",VLOOKUP(E405,[1]Arbejdstider!$B$4:$AE$78,12,))</f>
        <v/>
      </c>
      <c r="O405" s="109" t="str">
        <f>IF(OR(H405=""),"",VLOOKUP(E405,[1]Arbejdstider!$B$4:$AE$78,13,))</f>
        <v/>
      </c>
      <c r="P405" s="109" t="str">
        <f>IF(OR(E405=""),"",VLOOKUP(E405,[1]Arbejdstider!$B$4:$AE$78,10,))</f>
        <v/>
      </c>
      <c r="Q405" s="109" t="str">
        <f>IF(OR(E405=""),"",VLOOKUP(E405,[1]Arbejdstider!$B$4:$AE$78,11,))</f>
        <v/>
      </c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3" t="str">
        <f>IF(OR(E405=""),"",VLOOKUP(E405,[1]Arbejdstider!$B$4:$AE$78,14,))</f>
        <v/>
      </c>
      <c r="AG405" s="109" t="str">
        <f>IF(OR(E405=""),"",VLOOKUP(E405,[1]Arbejdstider!$B$4:$AE$78,15,))</f>
        <v/>
      </c>
      <c r="AH405" s="109" t="str">
        <f>IF(OR(E405=""),"",VLOOKUP(E405,[1]Arbejdstider!$B$4:$AE$78,16,))</f>
        <v/>
      </c>
      <c r="AI405" s="109" t="str">
        <f>IF(OR(E405=""),"",VLOOKUP(E405,[1]Arbejdstider!$B$4:$AE$78,17,))</f>
        <v/>
      </c>
      <c r="AJ405" s="114" t="str">
        <f>IF(OR(E405=""),"",VLOOKUP(E405,[1]Arbejdstider!$B$4:$AE$78,18,))</f>
        <v/>
      </c>
      <c r="AK405" s="110" t="str">
        <f>IF(OR(E405=""),"",VLOOKUP(E405,[1]Arbejdstider!$B$4:$AE$78,19,))</f>
        <v/>
      </c>
      <c r="AL405" s="115"/>
      <c r="AM405" s="115"/>
      <c r="AN405" s="115"/>
      <c r="AO405" s="115"/>
      <c r="AP405" s="115"/>
      <c r="AQ405" s="115"/>
      <c r="AR405" s="116"/>
      <c r="AS405" s="117"/>
      <c r="AT405" s="156"/>
      <c r="AU405" s="157"/>
      <c r="AV405" s="157"/>
      <c r="AW405" s="158"/>
      <c r="AX405" s="120"/>
      <c r="AY405" s="159"/>
      <c r="AZ405" s="159"/>
      <c r="BA405" s="159"/>
      <c r="BB405" s="159"/>
      <c r="BC405" s="159"/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P405" s="93"/>
      <c r="BQ405" s="93"/>
      <c r="BR405" s="93"/>
      <c r="BS405" s="93"/>
      <c r="BT405" s="161"/>
      <c r="BU405" s="128">
        <f t="shared" si="115"/>
        <v>0</v>
      </c>
    </row>
    <row r="406" spans="3:73" x14ac:dyDescent="0.2">
      <c r="C406" s="154"/>
      <c r="D406" s="154"/>
      <c r="E406" s="155"/>
      <c r="F406" s="109" t="str">
        <f>IF(OR(E406=""),"",VLOOKUP(E406,[1]Arbejdstider!$B$4:$AE$78,2,))</f>
        <v/>
      </c>
      <c r="G406" s="109" t="str">
        <f>IF(OR(E406=""),"",VLOOKUP(E406,[1]Arbejdstider!$B$4:$AE$78,3,))</f>
        <v/>
      </c>
      <c r="H406" s="109" t="str">
        <f>IF(OR(F406=""),"",VLOOKUP(E406,[1]Arbejdstider!$B$4:$AE$78,4,))</f>
        <v/>
      </c>
      <c r="I406" s="109" t="str">
        <f>IF(OR(G406=""),"",VLOOKUP(E406,[1]Arbejdstider!$B$4:$AE$78,5,))</f>
        <v/>
      </c>
      <c r="J406" s="110" t="str">
        <f>IF(OR(H406=""),"",VLOOKUP(E406,[1]Arbejdstider!$B$4:$AE$78,6,))</f>
        <v/>
      </c>
      <c r="K406" s="110" t="str">
        <f>IF(OR(I406=""),"",VLOOKUP(E406,[1]Arbejdstider!$B$4:$AE$78,7,))</f>
        <v/>
      </c>
      <c r="L406" s="111" t="str">
        <f>IF(OR(H406=""),"",VLOOKUP(E406,[1]Arbejdstider!$B$3:$AE$78,8,))</f>
        <v/>
      </c>
      <c r="M406" s="111" t="str">
        <f>IF(OR(H406=""),"",VLOOKUP(E406,[1]Arbejdstider!$B$4:$AE$78,9,))</f>
        <v/>
      </c>
      <c r="N406" s="109" t="str">
        <f>IF(OR(H406=""),"",VLOOKUP(E406,[1]Arbejdstider!$B$4:$AE$78,12,))</f>
        <v/>
      </c>
      <c r="O406" s="109" t="str">
        <f>IF(OR(H406=""),"",VLOOKUP(E406,[1]Arbejdstider!$B$4:$AE$78,13,))</f>
        <v/>
      </c>
      <c r="P406" s="109" t="str">
        <f>IF(OR(E406=""),"",VLOOKUP(E406,[1]Arbejdstider!$B$4:$AE$78,10,))</f>
        <v/>
      </c>
      <c r="Q406" s="109" t="str">
        <f>IF(OR(E406=""),"",VLOOKUP(E406,[1]Arbejdstider!$B$4:$AE$78,11,))</f>
        <v/>
      </c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3" t="str">
        <f>IF(OR(E406=""),"",VLOOKUP(E406,[1]Arbejdstider!$B$4:$AE$78,14,))</f>
        <v/>
      </c>
      <c r="AG406" s="109" t="str">
        <f>IF(OR(E406=""),"",VLOOKUP(E406,[1]Arbejdstider!$B$4:$AE$78,15,))</f>
        <v/>
      </c>
      <c r="AH406" s="109" t="str">
        <f>IF(OR(E406=""),"",VLOOKUP(E406,[1]Arbejdstider!$B$4:$AE$78,16,))</f>
        <v/>
      </c>
      <c r="AI406" s="109" t="str">
        <f>IF(OR(E406=""),"",VLOOKUP(E406,[1]Arbejdstider!$B$4:$AE$78,17,))</f>
        <v/>
      </c>
      <c r="AJ406" s="114" t="str">
        <f>IF(OR(E406=""),"",VLOOKUP(E406,[1]Arbejdstider!$B$4:$AE$78,18,))</f>
        <v/>
      </c>
      <c r="AK406" s="110" t="str">
        <f>IF(OR(E406=""),"",VLOOKUP(E406,[1]Arbejdstider!$B$4:$AE$78,19,))</f>
        <v/>
      </c>
      <c r="AL406" s="115"/>
      <c r="AM406" s="115"/>
      <c r="AN406" s="115"/>
      <c r="AO406" s="115"/>
      <c r="AP406" s="115"/>
      <c r="AQ406" s="115"/>
      <c r="AR406" s="116"/>
      <c r="AS406" s="117"/>
      <c r="AT406" s="156"/>
      <c r="AU406" s="157"/>
      <c r="AV406" s="157"/>
      <c r="AW406" s="158"/>
      <c r="AX406" s="120"/>
      <c r="AY406" s="159"/>
      <c r="AZ406" s="159"/>
      <c r="BA406" s="159"/>
      <c r="BB406" s="159"/>
      <c r="BC406" s="159"/>
      <c r="BD406" s="159"/>
      <c r="BE406" s="159"/>
      <c r="BF406" s="159"/>
      <c r="BG406" s="159"/>
      <c r="BH406" s="159"/>
      <c r="BI406" s="159"/>
      <c r="BJ406" s="159"/>
      <c r="BK406" s="159"/>
      <c r="BL406" s="159"/>
      <c r="BM406" s="159"/>
      <c r="BN406" s="159"/>
      <c r="BP406" s="93"/>
      <c r="BQ406" s="93"/>
      <c r="BR406" s="93"/>
      <c r="BS406" s="93"/>
      <c r="BT406" s="161"/>
      <c r="BU406" s="128">
        <v>1</v>
      </c>
    </row>
    <row r="407" spans="3:73" x14ac:dyDescent="0.2">
      <c r="C407" s="154"/>
      <c r="D407" s="154"/>
      <c r="E407" s="155"/>
      <c r="F407" s="109" t="str">
        <f>IF(OR(E407=""),"",VLOOKUP(E407,[1]Arbejdstider!$B$4:$AE$78,2,))</f>
        <v/>
      </c>
      <c r="G407" s="109" t="str">
        <f>IF(OR(E407=""),"",VLOOKUP(E407,[1]Arbejdstider!$B$4:$AE$78,3,))</f>
        <v/>
      </c>
      <c r="H407" s="109" t="str">
        <f>IF(OR(F407=""),"",VLOOKUP(E407,[1]Arbejdstider!$B$4:$AE$78,4,))</f>
        <v/>
      </c>
      <c r="I407" s="109" t="str">
        <f>IF(OR(G407=""),"",VLOOKUP(E407,[1]Arbejdstider!$B$4:$AE$78,5,))</f>
        <v/>
      </c>
      <c r="J407" s="110" t="str">
        <f>IF(OR(H407=""),"",VLOOKUP(E407,[1]Arbejdstider!$B$4:$AE$78,6,))</f>
        <v/>
      </c>
      <c r="K407" s="110" t="str">
        <f>IF(OR(I407=""),"",VLOOKUP(E407,[1]Arbejdstider!$B$4:$AE$78,7,))</f>
        <v/>
      </c>
      <c r="L407" s="111" t="str">
        <f>IF(OR(H407=""),"",VLOOKUP(E407,[1]Arbejdstider!$B$3:$AE$78,8,))</f>
        <v/>
      </c>
      <c r="M407" s="111" t="str">
        <f>IF(OR(H407=""),"",VLOOKUP(E407,[1]Arbejdstider!$B$4:$AE$78,9,))</f>
        <v/>
      </c>
      <c r="N407" s="109" t="str">
        <f>IF(OR(H407=""),"",VLOOKUP(E407,[1]Arbejdstider!$B$4:$AE$78,12,))</f>
        <v/>
      </c>
      <c r="O407" s="109" t="str">
        <f>IF(OR(H407=""),"",VLOOKUP(E407,[1]Arbejdstider!$B$4:$AE$78,13,))</f>
        <v/>
      </c>
      <c r="P407" s="109" t="str">
        <f>IF(OR(E407=""),"",VLOOKUP(E407,[1]Arbejdstider!$B$4:$AE$78,10,))</f>
        <v/>
      </c>
      <c r="Q407" s="109" t="str">
        <f>IF(OR(E407=""),"",VLOOKUP(E407,[1]Arbejdstider!$B$4:$AE$78,11,))</f>
        <v/>
      </c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3" t="str">
        <f>IF(OR(E407=""),"",VLOOKUP(E407,[1]Arbejdstider!$B$4:$AE$78,14,))</f>
        <v/>
      </c>
      <c r="AG407" s="109" t="str">
        <f>IF(OR(E407=""),"",VLOOKUP(E407,[1]Arbejdstider!$B$4:$AE$78,15,))</f>
        <v/>
      </c>
      <c r="AH407" s="109" t="str">
        <f>IF(OR(E407=""),"",VLOOKUP(E407,[1]Arbejdstider!$B$4:$AE$78,16,))</f>
        <v/>
      </c>
      <c r="AI407" s="109" t="str">
        <f>IF(OR(E407=""),"",VLOOKUP(E407,[1]Arbejdstider!$B$4:$AE$78,17,))</f>
        <v/>
      </c>
      <c r="AJ407" s="114" t="str">
        <f>IF(OR(E407=""),"",VLOOKUP(E407,[1]Arbejdstider!$B$4:$AE$78,18,))</f>
        <v/>
      </c>
      <c r="AK407" s="110" t="str">
        <f>IF(OR(E407=""),"",VLOOKUP(E407,[1]Arbejdstider!$B$4:$AE$78,19,))</f>
        <v/>
      </c>
      <c r="AL407" s="115"/>
      <c r="AM407" s="115"/>
      <c r="AN407" s="115"/>
      <c r="AO407" s="115"/>
      <c r="AP407" s="115"/>
      <c r="AQ407" s="115"/>
      <c r="AR407" s="116"/>
      <c r="AS407" s="117"/>
      <c r="AT407" s="156"/>
      <c r="AU407" s="157"/>
      <c r="AV407" s="157"/>
      <c r="AW407" s="158"/>
      <c r="AX407" s="120"/>
      <c r="AY407" s="159"/>
      <c r="AZ407" s="159"/>
      <c r="BA407" s="159"/>
      <c r="BB407" s="159"/>
      <c r="BC407" s="159"/>
      <c r="BD407" s="159"/>
      <c r="BE407" s="159"/>
      <c r="BF407" s="159"/>
      <c r="BG407" s="159"/>
      <c r="BH407" s="159"/>
      <c r="BI407" s="159"/>
      <c r="BJ407" s="159"/>
      <c r="BK407" s="159"/>
      <c r="BL407" s="159"/>
      <c r="BM407" s="159"/>
      <c r="BN407" s="159"/>
      <c r="BP407" s="93"/>
      <c r="BQ407" s="93"/>
      <c r="BR407" s="93"/>
      <c r="BS407" s="93"/>
      <c r="BT407" s="161"/>
      <c r="BU407" s="128">
        <f>B407</f>
        <v>0</v>
      </c>
    </row>
    <row r="408" spans="3:73" x14ac:dyDescent="0.2">
      <c r="C408" s="154"/>
      <c r="D408" s="154"/>
      <c r="E408" s="155"/>
      <c r="F408" s="109" t="str">
        <f>IF(OR(E408=""),"",VLOOKUP(E408,[1]Arbejdstider!$B$4:$AE$78,2,))</f>
        <v/>
      </c>
      <c r="G408" s="109" t="str">
        <f>IF(OR(E408=""),"",VLOOKUP(E408,[1]Arbejdstider!$B$4:$AE$78,3,))</f>
        <v/>
      </c>
      <c r="H408" s="109" t="str">
        <f>IF(OR(F408=""),"",VLOOKUP(E408,[1]Arbejdstider!$B$4:$AE$78,4,))</f>
        <v/>
      </c>
      <c r="I408" s="109" t="str">
        <f>IF(OR(G408=""),"",VLOOKUP(E408,[1]Arbejdstider!$B$4:$AE$78,5,))</f>
        <v/>
      </c>
      <c r="J408" s="110" t="str">
        <f>IF(OR(H408=""),"",VLOOKUP(E408,[1]Arbejdstider!$B$4:$AE$78,6,))</f>
        <v/>
      </c>
      <c r="K408" s="110" t="str">
        <f>IF(OR(I408=""),"",VLOOKUP(E408,[1]Arbejdstider!$B$4:$AE$78,7,))</f>
        <v/>
      </c>
      <c r="L408" s="111" t="str">
        <f>IF(OR(H408=""),"",VLOOKUP(E408,[1]Arbejdstider!$B$3:$AE$78,8,))</f>
        <v/>
      </c>
      <c r="M408" s="111" t="str">
        <f>IF(OR(H408=""),"",VLOOKUP(E408,[1]Arbejdstider!$B$4:$AE$78,9,))</f>
        <v/>
      </c>
      <c r="N408" s="109" t="str">
        <f>IF(OR(H408=""),"",VLOOKUP(E408,[1]Arbejdstider!$B$4:$AE$78,12,))</f>
        <v/>
      </c>
      <c r="O408" s="109" t="str">
        <f>IF(OR(H408=""),"",VLOOKUP(E408,[1]Arbejdstider!$B$4:$AE$78,13,))</f>
        <v/>
      </c>
      <c r="P408" s="109" t="str">
        <f>IF(OR(E408=""),"",VLOOKUP(E408,[1]Arbejdstider!$B$4:$AE$78,10,))</f>
        <v/>
      </c>
      <c r="Q408" s="109" t="str">
        <f>IF(OR(E408=""),"",VLOOKUP(E408,[1]Arbejdstider!$B$4:$AE$78,11,))</f>
        <v/>
      </c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3" t="str">
        <f>IF(OR(E408=""),"",VLOOKUP(E408,[1]Arbejdstider!$B$4:$AE$78,14,))</f>
        <v/>
      </c>
      <c r="AG408" s="109" t="str">
        <f>IF(OR(E408=""),"",VLOOKUP(E408,[1]Arbejdstider!$B$4:$AE$78,15,))</f>
        <v/>
      </c>
      <c r="AH408" s="109" t="str">
        <f>IF(OR(E408=""),"",VLOOKUP(E408,[1]Arbejdstider!$B$4:$AE$78,16,))</f>
        <v/>
      </c>
      <c r="AI408" s="109" t="str">
        <f>IF(OR(E408=""),"",VLOOKUP(E408,[1]Arbejdstider!$B$4:$AE$78,17,))</f>
        <v/>
      </c>
      <c r="AJ408" s="114" t="str">
        <f>IF(OR(E408=""),"",VLOOKUP(E408,[1]Arbejdstider!$B$4:$AE$78,18,))</f>
        <v/>
      </c>
      <c r="AK408" s="110" t="str">
        <f>IF(OR(E408=""),"",VLOOKUP(E408,[1]Arbejdstider!$B$4:$AE$78,19,))</f>
        <v/>
      </c>
      <c r="AL408" s="115"/>
      <c r="AM408" s="115"/>
      <c r="AN408" s="115"/>
      <c r="AO408" s="115"/>
      <c r="AP408" s="115"/>
      <c r="AQ408" s="115"/>
      <c r="AR408" s="116"/>
      <c r="AS408" s="117"/>
      <c r="AT408" s="156"/>
      <c r="AU408" s="157"/>
      <c r="AV408" s="157"/>
      <c r="AW408" s="158"/>
      <c r="AX408" s="120"/>
      <c r="AY408" s="159"/>
      <c r="AZ408" s="159"/>
      <c r="BA408" s="159"/>
      <c r="BB408" s="159"/>
      <c r="BC408" s="159"/>
      <c r="BD408" s="159"/>
      <c r="BE408" s="159"/>
      <c r="BF408" s="159"/>
      <c r="BG408" s="159"/>
      <c r="BH408" s="159"/>
      <c r="BI408" s="159"/>
      <c r="BJ408" s="159"/>
      <c r="BK408" s="159"/>
      <c r="BL408" s="159"/>
      <c r="BM408" s="159"/>
      <c r="BN408" s="159"/>
      <c r="BP408" s="93"/>
      <c r="BQ408" s="93"/>
      <c r="BR408" s="93"/>
      <c r="BS408" s="93"/>
      <c r="BT408" s="161"/>
      <c r="BU408" s="128">
        <f>B408</f>
        <v>0</v>
      </c>
    </row>
    <row r="409" spans="3:73" x14ac:dyDescent="0.2">
      <c r="C409" s="154"/>
      <c r="D409" s="154"/>
      <c r="E409" s="155"/>
      <c r="F409" s="109" t="str">
        <f>IF(OR(E409=""),"",VLOOKUP(E409,[1]Arbejdstider!$B$4:$AE$78,2,))</f>
        <v/>
      </c>
      <c r="G409" s="109" t="str">
        <f>IF(OR(E409=""),"",VLOOKUP(E409,[1]Arbejdstider!$B$4:$AE$78,3,))</f>
        <v/>
      </c>
      <c r="H409" s="109" t="str">
        <f>IF(OR(F409=""),"",VLOOKUP(E409,[1]Arbejdstider!$B$4:$AE$78,4,))</f>
        <v/>
      </c>
      <c r="I409" s="109" t="str">
        <f>IF(OR(G409=""),"",VLOOKUP(E409,[1]Arbejdstider!$B$4:$AE$78,5,))</f>
        <v/>
      </c>
      <c r="J409" s="110" t="str">
        <f>IF(OR(H409=""),"",VLOOKUP(E409,[1]Arbejdstider!$B$4:$AE$78,6,))</f>
        <v/>
      </c>
      <c r="K409" s="110" t="str">
        <f>IF(OR(I409=""),"",VLOOKUP(E409,[1]Arbejdstider!$B$4:$AE$78,7,))</f>
        <v/>
      </c>
      <c r="L409" s="111" t="str">
        <f>IF(OR(H409=""),"",VLOOKUP(E409,[1]Arbejdstider!$B$3:$AE$78,8,))</f>
        <v/>
      </c>
      <c r="M409" s="111" t="str">
        <f>IF(OR(H409=""),"",VLOOKUP(E409,[1]Arbejdstider!$B$4:$AE$78,9,))</f>
        <v/>
      </c>
      <c r="N409" s="109" t="str">
        <f>IF(OR(H409=""),"",VLOOKUP(E409,[1]Arbejdstider!$B$4:$AE$78,12,))</f>
        <v/>
      </c>
      <c r="O409" s="109" t="str">
        <f>IF(OR(H409=""),"",VLOOKUP(E409,[1]Arbejdstider!$B$4:$AE$78,13,))</f>
        <v/>
      </c>
      <c r="P409" s="109" t="str">
        <f>IF(OR(E409=""),"",VLOOKUP(E409,[1]Arbejdstider!$B$4:$AE$78,10,))</f>
        <v/>
      </c>
      <c r="Q409" s="109" t="str">
        <f>IF(OR(E409=""),"",VLOOKUP(E409,[1]Arbejdstider!$B$4:$AE$78,11,))</f>
        <v/>
      </c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3" t="str">
        <f>IF(OR(E409=""),"",VLOOKUP(E409,[1]Arbejdstider!$B$4:$AE$78,14,))</f>
        <v/>
      </c>
      <c r="AG409" s="109" t="str">
        <f>IF(OR(E409=""),"",VLOOKUP(E409,[1]Arbejdstider!$B$4:$AE$78,15,))</f>
        <v/>
      </c>
      <c r="AH409" s="109" t="str">
        <f>IF(OR(E409=""),"",VLOOKUP(E409,[1]Arbejdstider!$B$4:$AE$78,16,))</f>
        <v/>
      </c>
      <c r="AI409" s="109" t="str">
        <f>IF(OR(E409=""),"",VLOOKUP(E409,[1]Arbejdstider!$B$4:$AE$78,17,))</f>
        <v/>
      </c>
      <c r="AJ409" s="114" t="str">
        <f>IF(OR(E409=""),"",VLOOKUP(E409,[1]Arbejdstider!$B$4:$AE$78,18,))</f>
        <v/>
      </c>
      <c r="AK409" s="110" t="str">
        <f>IF(OR(E409=""),"",VLOOKUP(E409,[1]Arbejdstider!$B$4:$AE$78,19,))</f>
        <v/>
      </c>
      <c r="AL409" s="115"/>
      <c r="AM409" s="115"/>
      <c r="AN409" s="115"/>
      <c r="AO409" s="115"/>
      <c r="AP409" s="115"/>
      <c r="AQ409" s="115"/>
      <c r="AR409" s="116"/>
      <c r="AS409" s="117"/>
      <c r="AT409" s="156"/>
      <c r="AU409" s="157"/>
      <c r="AV409" s="157"/>
      <c r="AW409" s="158"/>
      <c r="AX409" s="120"/>
      <c r="AY409" s="159"/>
      <c r="AZ409" s="159"/>
      <c r="BA409" s="159"/>
      <c r="BB409" s="159"/>
      <c r="BC409" s="159"/>
      <c r="BD409" s="159"/>
      <c r="BE409" s="159"/>
      <c r="BF409" s="159"/>
      <c r="BG409" s="159"/>
      <c r="BH409" s="159"/>
      <c r="BI409" s="159"/>
      <c r="BJ409" s="159"/>
      <c r="BK409" s="159"/>
      <c r="BL409" s="159"/>
      <c r="BM409" s="159"/>
      <c r="BN409" s="159"/>
      <c r="BP409" s="93"/>
      <c r="BQ409" s="93"/>
      <c r="BR409" s="93"/>
      <c r="BS409" s="93"/>
      <c r="BT409" s="161"/>
      <c r="BU409" s="128">
        <f>B409</f>
        <v>0</v>
      </c>
    </row>
    <row r="410" spans="3:73" x14ac:dyDescent="0.2">
      <c r="C410" s="154"/>
      <c r="D410" s="154"/>
      <c r="E410" s="155"/>
      <c r="F410" s="109" t="str">
        <f>IF(OR(E410=""),"",VLOOKUP(E410,[1]Arbejdstider!$B$4:$AE$78,2,))</f>
        <v/>
      </c>
      <c r="G410" s="109" t="str">
        <f>IF(OR(E410=""),"",VLOOKUP(E410,[1]Arbejdstider!$B$4:$AE$78,3,))</f>
        <v/>
      </c>
      <c r="H410" s="109" t="str">
        <f>IF(OR(F410=""),"",VLOOKUP(E410,[1]Arbejdstider!$B$4:$AE$78,4,))</f>
        <v/>
      </c>
      <c r="I410" s="109" t="str">
        <f>IF(OR(G410=""),"",VLOOKUP(E410,[1]Arbejdstider!$B$4:$AE$78,5,))</f>
        <v/>
      </c>
      <c r="J410" s="110" t="str">
        <f>IF(OR(H410=""),"",VLOOKUP(E410,[1]Arbejdstider!$B$4:$AE$78,6,))</f>
        <v/>
      </c>
      <c r="K410" s="110" t="str">
        <f>IF(OR(I410=""),"",VLOOKUP(E410,[1]Arbejdstider!$B$4:$AE$78,7,))</f>
        <v/>
      </c>
      <c r="L410" s="111" t="str">
        <f>IF(OR(H410=""),"",VLOOKUP(E410,[1]Arbejdstider!$B$3:$AE$78,8,))</f>
        <v/>
      </c>
      <c r="M410" s="111" t="str">
        <f>IF(OR(H410=""),"",VLOOKUP(E410,[1]Arbejdstider!$B$4:$AE$78,9,))</f>
        <v/>
      </c>
      <c r="N410" s="109" t="str">
        <f>IF(OR(H410=""),"",VLOOKUP(E410,[1]Arbejdstider!$B$4:$AE$78,12,))</f>
        <v/>
      </c>
      <c r="O410" s="109" t="str">
        <f>IF(OR(H410=""),"",VLOOKUP(E410,[1]Arbejdstider!$B$4:$AE$78,13,))</f>
        <v/>
      </c>
      <c r="P410" s="109" t="str">
        <f>IF(OR(E410=""),"",VLOOKUP(E410,[1]Arbejdstider!$B$4:$AE$78,10,))</f>
        <v/>
      </c>
      <c r="Q410" s="109" t="str">
        <f>IF(OR(E410=""),"",VLOOKUP(E410,[1]Arbejdstider!$B$4:$AE$78,11,))</f>
        <v/>
      </c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3" t="str">
        <f>IF(OR(E410=""),"",VLOOKUP(E410,[1]Arbejdstider!$B$4:$AE$78,14,))</f>
        <v/>
      </c>
      <c r="AG410" s="109" t="str">
        <f>IF(OR(E410=""),"",VLOOKUP(E410,[1]Arbejdstider!$B$4:$AE$78,15,))</f>
        <v/>
      </c>
      <c r="AH410" s="109" t="str">
        <f>IF(OR(E410=""),"",VLOOKUP(E410,[1]Arbejdstider!$B$4:$AE$78,16,))</f>
        <v/>
      </c>
      <c r="AI410" s="109" t="str">
        <f>IF(OR(E410=""),"",VLOOKUP(E410,[1]Arbejdstider!$B$4:$AE$78,17,))</f>
        <v/>
      </c>
      <c r="AJ410" s="114" t="str">
        <f>IF(OR(E410=""),"",VLOOKUP(E410,[1]Arbejdstider!$B$4:$AE$78,18,))</f>
        <v/>
      </c>
      <c r="AK410" s="110" t="str">
        <f>IF(OR(E410=""),"",VLOOKUP(E410,[1]Arbejdstider!$B$4:$AE$78,19,))</f>
        <v/>
      </c>
      <c r="AL410" s="115"/>
      <c r="AM410" s="115"/>
      <c r="AN410" s="115"/>
      <c r="AO410" s="115"/>
      <c r="AP410" s="115"/>
      <c r="AQ410" s="115"/>
      <c r="AR410" s="116"/>
      <c r="AS410" s="117"/>
      <c r="AT410" s="156"/>
      <c r="AU410" s="157"/>
      <c r="AV410" s="157"/>
      <c r="AW410" s="158"/>
      <c r="AX410" s="120"/>
      <c r="AY410" s="159"/>
      <c r="AZ410" s="159"/>
      <c r="BA410" s="159"/>
      <c r="BB410" s="159"/>
      <c r="BC410" s="159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P410" s="93"/>
      <c r="BQ410" s="93"/>
      <c r="BR410" s="93"/>
      <c r="BS410" s="93"/>
      <c r="BT410" s="161"/>
      <c r="BU410" s="128">
        <f>B410</f>
        <v>0</v>
      </c>
    </row>
    <row r="411" spans="3:73" x14ac:dyDescent="0.2">
      <c r="C411" s="154"/>
      <c r="D411" s="154"/>
      <c r="E411" s="155"/>
      <c r="F411" s="109" t="str">
        <f>IF(OR(E411=""),"",VLOOKUP(E411,[1]Arbejdstider!$B$4:$AE$78,2,))</f>
        <v/>
      </c>
      <c r="G411" s="109" t="str">
        <f>IF(OR(E411=""),"",VLOOKUP(E411,[1]Arbejdstider!$B$4:$AE$78,3,))</f>
        <v/>
      </c>
      <c r="H411" s="109" t="str">
        <f>IF(OR(F411=""),"",VLOOKUP(E411,[1]Arbejdstider!$B$4:$AE$78,4,))</f>
        <v/>
      </c>
      <c r="I411" s="109" t="str">
        <f>IF(OR(G411=""),"",VLOOKUP(E411,[1]Arbejdstider!$B$4:$AE$78,5,))</f>
        <v/>
      </c>
      <c r="J411" s="110" t="str">
        <f>IF(OR(H411=""),"",VLOOKUP(E411,[1]Arbejdstider!$B$4:$AE$78,6,))</f>
        <v/>
      </c>
      <c r="K411" s="110" t="str">
        <f>IF(OR(I411=""),"",VLOOKUP(E411,[1]Arbejdstider!$B$4:$AE$78,7,))</f>
        <v/>
      </c>
      <c r="L411" s="111" t="str">
        <f>IF(OR(H411=""),"",VLOOKUP(E411,[1]Arbejdstider!$B$3:$AE$78,8,))</f>
        <v/>
      </c>
      <c r="M411" s="111" t="str">
        <f>IF(OR(H411=""),"",VLOOKUP(E411,[1]Arbejdstider!$B$4:$AE$78,9,))</f>
        <v/>
      </c>
      <c r="N411" s="109" t="str">
        <f>IF(OR(H411=""),"",VLOOKUP(E411,[1]Arbejdstider!$B$4:$AE$78,12,))</f>
        <v/>
      </c>
      <c r="O411" s="109" t="str">
        <f>IF(OR(H411=""),"",VLOOKUP(E411,[1]Arbejdstider!$B$4:$AE$78,13,))</f>
        <v/>
      </c>
      <c r="P411" s="109" t="str">
        <f>IF(OR(E411=""),"",VLOOKUP(E411,[1]Arbejdstider!$B$4:$AE$78,10,))</f>
        <v/>
      </c>
      <c r="Q411" s="109" t="str">
        <f>IF(OR(E411=""),"",VLOOKUP(E411,[1]Arbejdstider!$B$4:$AE$78,11,))</f>
        <v/>
      </c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3" t="str">
        <f>IF(OR(E411=""),"",VLOOKUP(E411,[1]Arbejdstider!$B$4:$AE$78,14,))</f>
        <v/>
      </c>
      <c r="AG411" s="109" t="str">
        <f>IF(OR(E411=""),"",VLOOKUP(E411,[1]Arbejdstider!$B$4:$AE$78,15,))</f>
        <v/>
      </c>
      <c r="AH411" s="109" t="str">
        <f>IF(OR(E411=""),"",VLOOKUP(E411,[1]Arbejdstider!$B$4:$AE$78,16,))</f>
        <v/>
      </c>
      <c r="AI411" s="109" t="str">
        <f>IF(OR(E411=""),"",VLOOKUP(E411,[1]Arbejdstider!$B$4:$AE$78,17,))</f>
        <v/>
      </c>
      <c r="AJ411" s="114" t="str">
        <f>IF(OR(E411=""),"",VLOOKUP(E411,[1]Arbejdstider!$B$4:$AE$78,18,))</f>
        <v/>
      </c>
      <c r="AK411" s="110" t="str">
        <f>IF(OR(E411=""),"",VLOOKUP(E411,[1]Arbejdstider!$B$4:$AE$78,19,))</f>
        <v/>
      </c>
      <c r="AL411" s="115"/>
      <c r="AM411" s="115"/>
      <c r="AN411" s="115"/>
      <c r="AO411" s="115"/>
      <c r="AP411" s="115"/>
      <c r="AQ411" s="115"/>
      <c r="AR411" s="116"/>
      <c r="AS411" s="117"/>
      <c r="AT411" s="156"/>
      <c r="AU411" s="157"/>
      <c r="AV411" s="157"/>
      <c r="AW411" s="158"/>
      <c r="AX411" s="120"/>
      <c r="AY411" s="159"/>
      <c r="AZ411" s="159"/>
      <c r="BA411" s="159"/>
      <c r="BB411" s="159"/>
      <c r="BC411" s="159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P411" s="93"/>
      <c r="BQ411" s="93"/>
      <c r="BR411" s="93"/>
      <c r="BS411" s="93"/>
      <c r="BT411" s="161"/>
    </row>
    <row r="412" spans="3:73" x14ac:dyDescent="0.2">
      <c r="C412" s="154"/>
      <c r="D412" s="154"/>
      <c r="E412" s="155"/>
      <c r="F412" s="109" t="str">
        <f>IF(OR(E412=""),"",VLOOKUP(E412,[1]Arbejdstider!$B$4:$AE$78,2,))</f>
        <v/>
      </c>
      <c r="G412" s="109" t="str">
        <f>IF(OR(E412=""),"",VLOOKUP(E412,[1]Arbejdstider!$B$4:$AE$78,3,))</f>
        <v/>
      </c>
      <c r="H412" s="109" t="str">
        <f>IF(OR(F412=""),"",VLOOKUP(E412,[1]Arbejdstider!$B$4:$AE$78,4,))</f>
        <v/>
      </c>
      <c r="I412" s="109" t="str">
        <f>IF(OR(G412=""),"",VLOOKUP(E412,[1]Arbejdstider!$B$4:$AE$78,5,))</f>
        <v/>
      </c>
      <c r="J412" s="110" t="str">
        <f>IF(OR(H412=""),"",VLOOKUP(E412,[1]Arbejdstider!$B$4:$AE$78,6,))</f>
        <v/>
      </c>
      <c r="K412" s="110" t="str">
        <f>IF(OR(I412=""),"",VLOOKUP(E412,[1]Arbejdstider!$B$4:$AE$78,7,))</f>
        <v/>
      </c>
      <c r="L412" s="111" t="str">
        <f>IF(OR(H412=""),"",VLOOKUP(E412,[1]Arbejdstider!$B$3:$AE$78,8,))</f>
        <v/>
      </c>
      <c r="M412" s="111" t="str">
        <f>IF(OR(H412=""),"",VLOOKUP(E412,[1]Arbejdstider!$B$4:$AE$78,9,))</f>
        <v/>
      </c>
      <c r="N412" s="109" t="str">
        <f>IF(OR(H412=""),"",VLOOKUP(E412,[1]Arbejdstider!$B$4:$AE$78,12,))</f>
        <v/>
      </c>
      <c r="O412" s="109" t="str">
        <f>IF(OR(H412=""),"",VLOOKUP(E412,[1]Arbejdstider!$B$4:$AE$78,13,))</f>
        <v/>
      </c>
      <c r="P412" s="109" t="str">
        <f>IF(OR(E412=""),"",VLOOKUP(E412,[1]Arbejdstider!$B$4:$AE$78,10,))</f>
        <v/>
      </c>
      <c r="Q412" s="109" t="str">
        <f>IF(OR(E412=""),"",VLOOKUP(E412,[1]Arbejdstider!$B$4:$AE$78,11,))</f>
        <v/>
      </c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3" t="str">
        <f>IF(OR(E412=""),"",VLOOKUP(E412,[1]Arbejdstider!$B$4:$AE$78,14,))</f>
        <v/>
      </c>
      <c r="AG412" s="109" t="str">
        <f>IF(OR(E412=""),"",VLOOKUP(E412,[1]Arbejdstider!$B$4:$AE$78,15,))</f>
        <v/>
      </c>
      <c r="AH412" s="109" t="str">
        <f>IF(OR(E412=""),"",VLOOKUP(E412,[1]Arbejdstider!$B$4:$AE$78,16,))</f>
        <v/>
      </c>
      <c r="AI412" s="109" t="str">
        <f>IF(OR(E412=""),"",VLOOKUP(E412,[1]Arbejdstider!$B$4:$AE$78,17,))</f>
        <v/>
      </c>
      <c r="AJ412" s="114" t="str">
        <f>IF(OR(E412=""),"",VLOOKUP(E412,[1]Arbejdstider!$B$4:$AE$78,18,))</f>
        <v/>
      </c>
      <c r="AK412" s="110" t="str">
        <f>IF(OR(E412=""),"",VLOOKUP(E412,[1]Arbejdstider!$B$4:$AE$78,19,))</f>
        <v/>
      </c>
      <c r="AL412" s="115"/>
      <c r="AM412" s="115"/>
      <c r="AN412" s="115"/>
      <c r="AO412" s="115"/>
      <c r="AP412" s="115"/>
      <c r="AQ412" s="115"/>
      <c r="AR412" s="116"/>
      <c r="AS412" s="117"/>
      <c r="AT412" s="156"/>
      <c r="AU412" s="157"/>
      <c r="AV412" s="157"/>
      <c r="AW412" s="158"/>
      <c r="AX412" s="120"/>
      <c r="AY412" s="159"/>
      <c r="AZ412" s="159"/>
      <c r="BA412" s="159"/>
      <c r="BB412" s="159"/>
      <c r="BC412" s="159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P412" s="93"/>
      <c r="BQ412" s="93"/>
      <c r="BR412" s="93"/>
      <c r="BS412" s="93"/>
      <c r="BT412" s="161"/>
    </row>
    <row r="413" spans="3:73" x14ac:dyDescent="0.2">
      <c r="C413" s="154"/>
      <c r="D413" s="154"/>
      <c r="E413" s="155"/>
      <c r="F413" s="109" t="str">
        <f>IF(OR(E413=""),"",VLOOKUP(E413,[1]Arbejdstider!$B$4:$AE$78,2,))</f>
        <v/>
      </c>
      <c r="G413" s="109" t="str">
        <f>IF(OR(E413=""),"",VLOOKUP(E413,[1]Arbejdstider!$B$4:$AE$78,3,))</f>
        <v/>
      </c>
      <c r="H413" s="109" t="str">
        <f>IF(OR(F413=""),"",VLOOKUP(E413,[1]Arbejdstider!$B$4:$AE$78,4,))</f>
        <v/>
      </c>
      <c r="I413" s="109" t="str">
        <f>IF(OR(G413=""),"",VLOOKUP(E413,[1]Arbejdstider!$B$4:$AE$78,5,))</f>
        <v/>
      </c>
      <c r="J413" s="110" t="str">
        <f>IF(OR(H413=""),"",VLOOKUP(E413,[1]Arbejdstider!$B$4:$AE$78,6,))</f>
        <v/>
      </c>
      <c r="K413" s="110" t="str">
        <f>IF(OR(I413=""),"",VLOOKUP(E413,[1]Arbejdstider!$B$4:$AE$78,7,))</f>
        <v/>
      </c>
      <c r="L413" s="111" t="str">
        <f>IF(OR(H413=""),"",VLOOKUP(E413,[1]Arbejdstider!$B$3:$AE$78,8,))</f>
        <v/>
      </c>
      <c r="M413" s="111" t="str">
        <f>IF(OR(H413=""),"",VLOOKUP(E413,[1]Arbejdstider!$B$4:$AE$78,9,))</f>
        <v/>
      </c>
      <c r="N413" s="109" t="str">
        <f>IF(OR(H413=""),"",VLOOKUP(E413,[1]Arbejdstider!$B$4:$AE$78,12,))</f>
        <v/>
      </c>
      <c r="O413" s="109" t="str">
        <f>IF(OR(H413=""),"",VLOOKUP(E413,[1]Arbejdstider!$B$4:$AE$78,13,))</f>
        <v/>
      </c>
      <c r="P413" s="109" t="str">
        <f>IF(OR(E413=""),"",VLOOKUP(E413,[1]Arbejdstider!$B$4:$AE$78,10,))</f>
        <v/>
      </c>
      <c r="Q413" s="109" t="str">
        <f>IF(OR(E413=""),"",VLOOKUP(E413,[1]Arbejdstider!$B$4:$AE$78,11,))</f>
        <v/>
      </c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3" t="str">
        <f>IF(OR(E413=""),"",VLOOKUP(E413,[1]Arbejdstider!$B$4:$AE$78,14,))</f>
        <v/>
      </c>
      <c r="AG413" s="109" t="str">
        <f>IF(OR(E413=""),"",VLOOKUP(E413,[1]Arbejdstider!$B$4:$AE$78,15,))</f>
        <v/>
      </c>
      <c r="AH413" s="109" t="str">
        <f>IF(OR(E413=""),"",VLOOKUP(E413,[1]Arbejdstider!$B$4:$AE$78,16,))</f>
        <v/>
      </c>
      <c r="AI413" s="109" t="str">
        <f>IF(OR(E413=""),"",VLOOKUP(E413,[1]Arbejdstider!$B$4:$AE$78,17,))</f>
        <v/>
      </c>
      <c r="AJ413" s="114" t="str">
        <f>IF(OR(E413=""),"",VLOOKUP(E413,[1]Arbejdstider!$B$4:$AE$78,18,))</f>
        <v/>
      </c>
      <c r="AK413" s="110" t="str">
        <f>IF(OR(E413=""),"",VLOOKUP(E413,[1]Arbejdstider!$B$4:$AE$78,19,))</f>
        <v/>
      </c>
      <c r="AL413" s="115"/>
      <c r="AM413" s="115"/>
      <c r="AN413" s="115"/>
      <c r="AO413" s="115"/>
      <c r="AP413" s="115"/>
      <c r="AQ413" s="115"/>
      <c r="AR413" s="116"/>
      <c r="AS413" s="117"/>
      <c r="AT413" s="156"/>
      <c r="AU413" s="157"/>
      <c r="AV413" s="157"/>
      <c r="AW413" s="158"/>
      <c r="AX413" s="120"/>
      <c r="AY413" s="159"/>
      <c r="AZ413" s="159"/>
      <c r="BA413" s="159"/>
      <c r="BB413" s="159"/>
      <c r="BC413" s="159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P413" s="93"/>
      <c r="BQ413" s="93"/>
      <c r="BR413" s="93"/>
      <c r="BS413" s="93"/>
      <c r="BT413" s="161"/>
    </row>
    <row r="414" spans="3:73" x14ac:dyDescent="0.2">
      <c r="C414" s="154"/>
      <c r="D414" s="154"/>
      <c r="E414" s="155"/>
      <c r="F414" s="109" t="str">
        <f>IF(OR(E414=""),"",VLOOKUP(E414,[1]Arbejdstider!$B$4:$AE$78,2,))</f>
        <v/>
      </c>
      <c r="G414" s="109" t="str">
        <f>IF(OR(E414=""),"",VLOOKUP(E414,[1]Arbejdstider!$B$4:$AE$78,3,))</f>
        <v/>
      </c>
      <c r="H414" s="109" t="str">
        <f>IF(OR(F414=""),"",VLOOKUP(E414,[1]Arbejdstider!$B$4:$AE$78,4,))</f>
        <v/>
      </c>
      <c r="I414" s="109" t="str">
        <f>IF(OR(G414=""),"",VLOOKUP(E414,[1]Arbejdstider!$B$4:$AE$78,5,))</f>
        <v/>
      </c>
      <c r="J414" s="110" t="str">
        <f>IF(OR(H414=""),"",VLOOKUP(E414,[1]Arbejdstider!$B$4:$AE$78,6,))</f>
        <v/>
      </c>
      <c r="K414" s="110" t="str">
        <f>IF(OR(I414=""),"",VLOOKUP(E414,[1]Arbejdstider!$B$4:$AE$78,7,))</f>
        <v/>
      </c>
      <c r="L414" s="111" t="str">
        <f>IF(OR(H414=""),"",VLOOKUP(E414,[1]Arbejdstider!$B$3:$AE$78,8,))</f>
        <v/>
      </c>
      <c r="M414" s="111" t="str">
        <f>IF(OR(H414=""),"",VLOOKUP(E414,[1]Arbejdstider!$B$4:$AE$78,9,))</f>
        <v/>
      </c>
      <c r="N414" s="109" t="str">
        <f>IF(OR(H414=""),"",VLOOKUP(E414,[1]Arbejdstider!$B$4:$AE$78,12,))</f>
        <v/>
      </c>
      <c r="O414" s="109" t="str">
        <f>IF(OR(H414=""),"",VLOOKUP(E414,[1]Arbejdstider!$B$4:$AE$78,13,))</f>
        <v/>
      </c>
      <c r="P414" s="109" t="str">
        <f>IF(OR(E414=""),"",VLOOKUP(E414,[1]Arbejdstider!$B$4:$AE$78,10,))</f>
        <v/>
      </c>
      <c r="Q414" s="109" t="str">
        <f>IF(OR(E414=""),"",VLOOKUP(E414,[1]Arbejdstider!$B$4:$AE$78,11,))</f>
        <v/>
      </c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3" t="str">
        <f>IF(OR(E414=""),"",VLOOKUP(E414,[1]Arbejdstider!$B$4:$AE$78,14,))</f>
        <v/>
      </c>
      <c r="AG414" s="109" t="str">
        <f>IF(OR(E414=""),"",VLOOKUP(E414,[1]Arbejdstider!$B$4:$AE$78,15,))</f>
        <v/>
      </c>
      <c r="AH414" s="109" t="str">
        <f>IF(OR(E414=""),"",VLOOKUP(E414,[1]Arbejdstider!$B$4:$AE$78,16,))</f>
        <v/>
      </c>
      <c r="AI414" s="109" t="str">
        <f>IF(OR(E414=""),"",VLOOKUP(E414,[1]Arbejdstider!$B$4:$AE$78,17,))</f>
        <v/>
      </c>
      <c r="AJ414" s="114" t="str">
        <f>IF(OR(E414=""),"",VLOOKUP(E414,[1]Arbejdstider!$B$4:$AE$78,18,))</f>
        <v/>
      </c>
      <c r="AK414" s="110" t="str">
        <f>IF(OR(E414=""),"",VLOOKUP(E414,[1]Arbejdstider!$B$4:$AE$78,19,))</f>
        <v/>
      </c>
      <c r="AL414" s="115"/>
      <c r="AM414" s="115"/>
      <c r="AN414" s="115"/>
      <c r="AO414" s="115"/>
      <c r="AP414" s="115"/>
      <c r="AQ414" s="115"/>
      <c r="AR414" s="116"/>
      <c r="AS414" s="117"/>
      <c r="AT414" s="156"/>
      <c r="AU414" s="157"/>
      <c r="AV414" s="157"/>
      <c r="AW414" s="158"/>
      <c r="AX414" s="120"/>
      <c r="AY414" s="159"/>
      <c r="AZ414" s="159"/>
      <c r="BA414" s="159"/>
      <c r="BB414" s="159"/>
      <c r="BC414" s="159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P414" s="93"/>
      <c r="BQ414" s="93"/>
      <c r="BR414" s="93"/>
      <c r="BS414" s="93"/>
      <c r="BT414" s="161"/>
    </row>
    <row r="415" spans="3:73" x14ac:dyDescent="0.2">
      <c r="C415" s="154"/>
      <c r="D415" s="154"/>
      <c r="E415" s="155"/>
      <c r="F415" s="109" t="str">
        <f>IF(OR(E415=""),"",VLOOKUP(E415,[1]Arbejdstider!$B$4:$AE$78,2,))</f>
        <v/>
      </c>
      <c r="G415" s="109" t="str">
        <f>IF(OR(E415=""),"",VLOOKUP(E415,[1]Arbejdstider!$B$4:$AE$78,3,))</f>
        <v/>
      </c>
      <c r="H415" s="109" t="str">
        <f>IF(OR(F415=""),"",VLOOKUP(E415,[1]Arbejdstider!$B$4:$AE$78,4,))</f>
        <v/>
      </c>
      <c r="I415" s="109" t="str">
        <f>IF(OR(G415=""),"",VLOOKUP(E415,[1]Arbejdstider!$B$4:$AE$78,5,))</f>
        <v/>
      </c>
      <c r="J415" s="110" t="str">
        <f>IF(OR(H415=""),"",VLOOKUP(E415,[1]Arbejdstider!$B$4:$AE$78,6,))</f>
        <v/>
      </c>
      <c r="K415" s="110" t="str">
        <f>IF(OR(I415=""),"",VLOOKUP(E415,[1]Arbejdstider!$B$4:$AE$78,7,))</f>
        <v/>
      </c>
      <c r="L415" s="111" t="str">
        <f>IF(OR(H415=""),"",VLOOKUP(E415,[1]Arbejdstider!$B$3:$AE$78,8,))</f>
        <v/>
      </c>
      <c r="M415" s="111" t="str">
        <f>IF(OR(H415=""),"",VLOOKUP(E415,[1]Arbejdstider!$B$4:$AE$78,9,))</f>
        <v/>
      </c>
      <c r="N415" s="109" t="str">
        <f>IF(OR(H415=""),"",VLOOKUP(E415,[1]Arbejdstider!$B$4:$AE$78,12,))</f>
        <v/>
      </c>
      <c r="O415" s="109" t="str">
        <f>IF(OR(H415=""),"",VLOOKUP(E415,[1]Arbejdstider!$B$4:$AE$78,13,))</f>
        <v/>
      </c>
      <c r="P415" s="109" t="str">
        <f>IF(OR(E415=""),"",VLOOKUP(E415,[1]Arbejdstider!$B$4:$AE$78,10,))</f>
        <v/>
      </c>
      <c r="Q415" s="109" t="str">
        <f>IF(OR(E415=""),"",VLOOKUP(E415,[1]Arbejdstider!$B$4:$AE$78,11,))</f>
        <v/>
      </c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3" t="str">
        <f>IF(OR(E415=""),"",VLOOKUP(E415,[1]Arbejdstider!$B$4:$AE$78,14,))</f>
        <v/>
      </c>
      <c r="AG415" s="109" t="str">
        <f>IF(OR(E415=""),"",VLOOKUP(E415,[1]Arbejdstider!$B$4:$AE$78,15,))</f>
        <v/>
      </c>
      <c r="AH415" s="109" t="str">
        <f>IF(OR(E415=""),"",VLOOKUP(E415,[1]Arbejdstider!$B$4:$AE$78,16,))</f>
        <v/>
      </c>
      <c r="AI415" s="109" t="str">
        <f>IF(OR(E415=""),"",VLOOKUP(E415,[1]Arbejdstider!$B$4:$AE$78,17,))</f>
        <v/>
      </c>
      <c r="AJ415" s="114" t="str">
        <f>IF(OR(E415=""),"",VLOOKUP(E415,[1]Arbejdstider!$B$4:$AE$78,18,))</f>
        <v/>
      </c>
      <c r="AK415" s="110" t="str">
        <f>IF(OR(E415=""),"",VLOOKUP(E415,[1]Arbejdstider!$B$4:$AE$78,19,))</f>
        <v/>
      </c>
      <c r="AL415" s="115"/>
      <c r="AM415" s="115"/>
      <c r="AN415" s="115"/>
      <c r="AO415" s="115"/>
      <c r="AP415" s="115"/>
      <c r="AQ415" s="115"/>
      <c r="AR415" s="116"/>
      <c r="AS415" s="117"/>
      <c r="AT415" s="156"/>
      <c r="AU415" s="157"/>
      <c r="AV415" s="157"/>
      <c r="AW415" s="158"/>
      <c r="AX415" s="120"/>
      <c r="AY415" s="159"/>
      <c r="AZ415" s="159"/>
      <c r="BA415" s="159"/>
      <c r="BB415" s="159"/>
      <c r="BC415" s="159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P415" s="93"/>
      <c r="BQ415" s="93"/>
      <c r="BR415" s="93"/>
      <c r="BS415" s="93"/>
      <c r="BT415" s="161"/>
    </row>
    <row r="416" spans="3:73" x14ac:dyDescent="0.2">
      <c r="C416" s="154"/>
      <c r="D416" s="154"/>
      <c r="E416" s="155"/>
      <c r="F416" s="109" t="str">
        <f>IF(OR(E416=""),"",VLOOKUP(E416,[1]Arbejdstider!$B$4:$AE$78,2,))</f>
        <v/>
      </c>
      <c r="G416" s="109" t="str">
        <f>IF(OR(E416=""),"",VLOOKUP(E416,[1]Arbejdstider!$B$4:$AE$78,3,))</f>
        <v/>
      </c>
      <c r="H416" s="109" t="str">
        <f>IF(OR(F416=""),"",VLOOKUP(E416,[1]Arbejdstider!$B$4:$AE$78,4,))</f>
        <v/>
      </c>
      <c r="I416" s="109" t="str">
        <f>IF(OR(G416=""),"",VLOOKUP(E416,[1]Arbejdstider!$B$4:$AE$78,5,))</f>
        <v/>
      </c>
      <c r="J416" s="110" t="str">
        <f>IF(OR(H416=""),"",VLOOKUP(E416,[1]Arbejdstider!$B$4:$AE$78,6,))</f>
        <v/>
      </c>
      <c r="K416" s="110" t="str">
        <f>IF(OR(I416=""),"",VLOOKUP(E416,[1]Arbejdstider!$B$4:$AE$78,7,))</f>
        <v/>
      </c>
      <c r="L416" s="111" t="str">
        <f>IF(OR(H416=""),"",VLOOKUP(E416,[1]Arbejdstider!$B$3:$AE$78,8,))</f>
        <v/>
      </c>
      <c r="M416" s="111" t="str">
        <f>IF(OR(H416=""),"",VLOOKUP(E416,[1]Arbejdstider!$B$4:$AE$78,9,))</f>
        <v/>
      </c>
      <c r="N416" s="109" t="str">
        <f>IF(OR(H416=""),"",VLOOKUP(E416,[1]Arbejdstider!$B$4:$AE$78,12,))</f>
        <v/>
      </c>
      <c r="O416" s="109" t="str">
        <f>IF(OR(H416=""),"",VLOOKUP(E416,[1]Arbejdstider!$B$4:$AE$78,13,))</f>
        <v/>
      </c>
      <c r="P416" s="109" t="str">
        <f>IF(OR(E416=""),"",VLOOKUP(E416,[1]Arbejdstider!$B$4:$AE$78,10,))</f>
        <v/>
      </c>
      <c r="Q416" s="109" t="str">
        <f>IF(OR(E416=""),"",VLOOKUP(E416,[1]Arbejdstider!$B$4:$AE$78,11,))</f>
        <v/>
      </c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3" t="str">
        <f>IF(OR(E416=""),"",VLOOKUP(E416,[1]Arbejdstider!$B$4:$AE$78,14,))</f>
        <v/>
      </c>
      <c r="AG416" s="109" t="str">
        <f>IF(OR(E416=""),"",VLOOKUP(E416,[1]Arbejdstider!$B$4:$AE$78,15,))</f>
        <v/>
      </c>
      <c r="AH416" s="109" t="str">
        <f>IF(OR(E416=""),"",VLOOKUP(E416,[1]Arbejdstider!$B$4:$AE$78,16,))</f>
        <v/>
      </c>
      <c r="AI416" s="109" t="str">
        <f>IF(OR(E416=""),"",VLOOKUP(E416,[1]Arbejdstider!$B$4:$AE$78,17,))</f>
        <v/>
      </c>
      <c r="AJ416" s="114" t="str">
        <f>IF(OR(E416=""),"",VLOOKUP(E416,[1]Arbejdstider!$B$4:$AE$78,18,))</f>
        <v/>
      </c>
      <c r="AK416" s="110" t="str">
        <f>IF(OR(E416=""),"",VLOOKUP(E416,[1]Arbejdstider!$B$4:$AE$78,19,))</f>
        <v/>
      </c>
      <c r="AL416" s="115"/>
      <c r="AM416" s="115"/>
      <c r="AN416" s="115"/>
      <c r="AO416" s="115"/>
      <c r="AP416" s="115"/>
      <c r="AQ416" s="115"/>
      <c r="AR416" s="116"/>
      <c r="AS416" s="117"/>
      <c r="AT416" s="156"/>
      <c r="AU416" s="157"/>
      <c r="AV416" s="157"/>
      <c r="AW416" s="158"/>
      <c r="AX416" s="120"/>
      <c r="AY416" s="159"/>
      <c r="AZ416" s="159"/>
      <c r="BA416" s="159"/>
      <c r="BB416" s="159"/>
      <c r="BC416" s="159"/>
      <c r="BD416" s="159"/>
      <c r="BE416" s="159"/>
      <c r="BF416" s="159"/>
      <c r="BG416" s="159"/>
      <c r="BH416" s="159"/>
      <c r="BI416" s="159"/>
      <c r="BJ416" s="159"/>
      <c r="BK416" s="159"/>
      <c r="BL416" s="159"/>
      <c r="BM416" s="159"/>
      <c r="BN416" s="159"/>
      <c r="BP416" s="93"/>
      <c r="BQ416" s="93"/>
      <c r="BR416" s="93"/>
      <c r="BS416" s="93"/>
      <c r="BT416" s="161"/>
    </row>
    <row r="417" spans="3:72" x14ac:dyDescent="0.2">
      <c r="C417" s="154"/>
      <c r="D417" s="154"/>
      <c r="E417" s="155"/>
      <c r="F417" s="109" t="str">
        <f>IF(OR(E417=""),"",VLOOKUP(E417,[1]Arbejdstider!$B$4:$AE$78,2,))</f>
        <v/>
      </c>
      <c r="G417" s="109" t="str">
        <f>IF(OR(E417=""),"",VLOOKUP(E417,[1]Arbejdstider!$B$4:$AE$78,3,))</f>
        <v/>
      </c>
      <c r="H417" s="109" t="str">
        <f>IF(OR(F417=""),"",VLOOKUP(E417,[1]Arbejdstider!$B$4:$AE$78,4,))</f>
        <v/>
      </c>
      <c r="I417" s="109" t="str">
        <f>IF(OR(G417=""),"",VLOOKUP(E417,[1]Arbejdstider!$B$4:$AE$78,5,))</f>
        <v/>
      </c>
      <c r="J417" s="110" t="str">
        <f>IF(OR(H417=""),"",VLOOKUP(E417,[1]Arbejdstider!$B$4:$AE$78,6,))</f>
        <v/>
      </c>
      <c r="K417" s="110" t="str">
        <f>IF(OR(I417=""),"",VLOOKUP(E417,[1]Arbejdstider!$B$4:$AE$78,7,))</f>
        <v/>
      </c>
      <c r="L417" s="111" t="str">
        <f>IF(OR(H417=""),"",VLOOKUP(E417,[1]Arbejdstider!$B$3:$AE$78,8,))</f>
        <v/>
      </c>
      <c r="M417" s="111" t="str">
        <f>IF(OR(H417=""),"",VLOOKUP(E417,[1]Arbejdstider!$B$4:$AE$78,9,))</f>
        <v/>
      </c>
      <c r="N417" s="109" t="str">
        <f>IF(OR(H417=""),"",VLOOKUP(E417,[1]Arbejdstider!$B$4:$AE$78,12,))</f>
        <v/>
      </c>
      <c r="O417" s="109" t="str">
        <f>IF(OR(H417=""),"",VLOOKUP(E417,[1]Arbejdstider!$B$4:$AE$78,13,))</f>
        <v/>
      </c>
      <c r="P417" s="109" t="str">
        <f>IF(OR(E417=""),"",VLOOKUP(E417,[1]Arbejdstider!$B$4:$AE$78,10,))</f>
        <v/>
      </c>
      <c r="Q417" s="109" t="str">
        <f>IF(OR(E417=""),"",VLOOKUP(E417,[1]Arbejdstider!$B$4:$AE$78,11,))</f>
        <v/>
      </c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3" t="str">
        <f>IF(OR(E417=""),"",VLOOKUP(E417,[1]Arbejdstider!$B$4:$AE$78,14,))</f>
        <v/>
      </c>
      <c r="AG417" s="109" t="str">
        <f>IF(OR(E417=""),"",VLOOKUP(E417,[1]Arbejdstider!$B$4:$AE$78,15,))</f>
        <v/>
      </c>
      <c r="AH417" s="109" t="str">
        <f>IF(OR(E417=""),"",VLOOKUP(E417,[1]Arbejdstider!$B$4:$AE$78,16,))</f>
        <v/>
      </c>
      <c r="AI417" s="109" t="str">
        <f>IF(OR(E417=""),"",VLOOKUP(E417,[1]Arbejdstider!$B$4:$AE$78,17,))</f>
        <v/>
      </c>
      <c r="AJ417" s="114" t="str">
        <f>IF(OR(E417=""),"",VLOOKUP(E417,[1]Arbejdstider!$B$4:$AE$78,18,))</f>
        <v/>
      </c>
      <c r="AK417" s="110" t="str">
        <f>IF(OR(E417=""),"",VLOOKUP(E417,[1]Arbejdstider!$B$4:$AE$78,19,))</f>
        <v/>
      </c>
      <c r="AL417" s="115"/>
      <c r="AM417" s="115"/>
      <c r="AN417" s="115"/>
      <c r="AO417" s="115"/>
      <c r="AP417" s="115"/>
      <c r="AQ417" s="115"/>
      <c r="AR417" s="116"/>
      <c r="AS417" s="117"/>
      <c r="AT417" s="156"/>
      <c r="AU417" s="157"/>
      <c r="AV417" s="157"/>
      <c r="AW417" s="158"/>
      <c r="AX417" s="120"/>
      <c r="AY417" s="159"/>
      <c r="AZ417" s="159"/>
      <c r="BA417" s="159"/>
      <c r="BB417" s="159"/>
      <c r="BC417" s="159"/>
      <c r="BD417" s="159"/>
      <c r="BE417" s="159"/>
      <c r="BF417" s="159"/>
      <c r="BG417" s="159"/>
      <c r="BH417" s="159"/>
      <c r="BI417" s="159"/>
      <c r="BJ417" s="159"/>
      <c r="BK417" s="159"/>
      <c r="BL417" s="159"/>
      <c r="BM417" s="159"/>
      <c r="BN417" s="159"/>
      <c r="BP417" s="93"/>
      <c r="BQ417" s="93"/>
      <c r="BR417" s="93"/>
      <c r="BS417" s="93"/>
      <c r="BT417" s="161"/>
    </row>
    <row r="418" spans="3:72" x14ac:dyDescent="0.2">
      <c r="C418" s="154"/>
      <c r="D418" s="154"/>
      <c r="E418" s="155"/>
      <c r="F418" s="109" t="str">
        <f>IF(OR(E418=""),"",VLOOKUP(E418,[1]Arbejdstider!$B$4:$AE$78,2,))</f>
        <v/>
      </c>
      <c r="G418" s="109" t="str">
        <f>IF(OR(E418=""),"",VLOOKUP(E418,[1]Arbejdstider!$B$4:$AE$78,3,))</f>
        <v/>
      </c>
      <c r="H418" s="109" t="str">
        <f>IF(OR(F418=""),"",VLOOKUP(E418,[1]Arbejdstider!$B$4:$AE$78,4,))</f>
        <v/>
      </c>
      <c r="I418" s="109" t="str">
        <f>IF(OR(G418=""),"",VLOOKUP(E418,[1]Arbejdstider!$B$4:$AE$78,5,))</f>
        <v/>
      </c>
      <c r="J418" s="110" t="str">
        <f>IF(OR(H418=""),"",VLOOKUP(E418,[1]Arbejdstider!$B$4:$AE$78,6,))</f>
        <v/>
      </c>
      <c r="K418" s="110" t="str">
        <f>IF(OR(I418=""),"",VLOOKUP(E418,[1]Arbejdstider!$B$4:$AE$78,7,))</f>
        <v/>
      </c>
      <c r="L418" s="111" t="str">
        <f>IF(OR(H418=""),"",VLOOKUP(E418,[1]Arbejdstider!$B$3:$AE$78,8,))</f>
        <v/>
      </c>
      <c r="M418" s="111" t="str">
        <f>IF(OR(H418=""),"",VLOOKUP(E418,[1]Arbejdstider!$B$4:$AE$78,9,))</f>
        <v/>
      </c>
      <c r="N418" s="109" t="str">
        <f>IF(OR(H418=""),"",VLOOKUP(E418,[1]Arbejdstider!$B$4:$AE$78,12,))</f>
        <v/>
      </c>
      <c r="O418" s="109" t="str">
        <f>IF(OR(H418=""),"",VLOOKUP(E418,[1]Arbejdstider!$B$4:$AE$78,13,))</f>
        <v/>
      </c>
      <c r="P418" s="109" t="str">
        <f>IF(OR(E418=""),"",VLOOKUP(E418,[1]Arbejdstider!$B$4:$AE$78,10,))</f>
        <v/>
      </c>
      <c r="Q418" s="109" t="str">
        <f>IF(OR(E418=""),"",VLOOKUP(E418,[1]Arbejdstider!$B$4:$AE$78,11,))</f>
        <v/>
      </c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3" t="str">
        <f>IF(OR(E418=""),"",VLOOKUP(E418,[1]Arbejdstider!$B$4:$AE$78,14,))</f>
        <v/>
      </c>
      <c r="AG418" s="109" t="str">
        <f>IF(OR(E418=""),"",VLOOKUP(E418,[1]Arbejdstider!$B$4:$AE$78,15,))</f>
        <v/>
      </c>
      <c r="AH418" s="109" t="str">
        <f>IF(OR(E418=""),"",VLOOKUP(E418,[1]Arbejdstider!$B$4:$AE$78,16,))</f>
        <v/>
      </c>
      <c r="AI418" s="109" t="str">
        <f>IF(OR(E418=""),"",VLOOKUP(E418,[1]Arbejdstider!$B$4:$AE$78,17,))</f>
        <v/>
      </c>
      <c r="AJ418" s="114" t="str">
        <f>IF(OR(E418=""),"",VLOOKUP(E418,[1]Arbejdstider!$B$4:$AE$78,18,))</f>
        <v/>
      </c>
      <c r="AK418" s="110" t="str">
        <f>IF(OR(E418=""),"",VLOOKUP(E418,[1]Arbejdstider!$B$4:$AE$78,19,))</f>
        <v/>
      </c>
      <c r="AL418" s="115"/>
      <c r="AM418" s="115"/>
      <c r="AN418" s="115"/>
      <c r="AO418" s="115"/>
      <c r="AP418" s="115"/>
      <c r="AQ418" s="115"/>
      <c r="AR418" s="116"/>
      <c r="AS418" s="117"/>
      <c r="AT418" s="156"/>
      <c r="AU418" s="157"/>
      <c r="AV418" s="157"/>
      <c r="AW418" s="158"/>
      <c r="AX418" s="120"/>
      <c r="AY418" s="159"/>
      <c r="AZ418" s="159"/>
      <c r="BA418" s="159"/>
      <c r="BB418" s="159"/>
      <c r="BC418" s="159"/>
      <c r="BD418" s="159"/>
      <c r="BE418" s="159"/>
      <c r="BF418" s="159"/>
      <c r="BG418" s="159"/>
      <c r="BH418" s="159"/>
      <c r="BI418" s="159"/>
      <c r="BJ418" s="159"/>
      <c r="BK418" s="159"/>
      <c r="BL418" s="159"/>
      <c r="BM418" s="159"/>
      <c r="BN418" s="159"/>
      <c r="BP418" s="93"/>
      <c r="BQ418" s="93"/>
      <c r="BR418" s="93"/>
      <c r="BS418" s="93"/>
      <c r="BT418" s="161"/>
    </row>
    <row r="419" spans="3:72" x14ac:dyDescent="0.2">
      <c r="C419" s="154"/>
      <c r="D419" s="154"/>
      <c r="E419" s="155"/>
      <c r="F419" s="109" t="str">
        <f>IF(OR(E419=""),"",VLOOKUP(E419,[1]Arbejdstider!$B$4:$AE$78,2,))</f>
        <v/>
      </c>
      <c r="G419" s="109" t="str">
        <f>IF(OR(E419=""),"",VLOOKUP(E419,[1]Arbejdstider!$B$4:$AE$78,3,))</f>
        <v/>
      </c>
      <c r="H419" s="109" t="str">
        <f>IF(OR(F419=""),"",VLOOKUP(E419,[1]Arbejdstider!$B$4:$AE$78,4,))</f>
        <v/>
      </c>
      <c r="I419" s="109" t="str">
        <f>IF(OR(G419=""),"",VLOOKUP(E419,[1]Arbejdstider!$B$4:$AE$78,5,))</f>
        <v/>
      </c>
      <c r="J419" s="110" t="str">
        <f>IF(OR(H419=""),"",VLOOKUP(E419,[1]Arbejdstider!$B$4:$AE$78,6,))</f>
        <v/>
      </c>
      <c r="K419" s="110" t="str">
        <f>IF(OR(I419=""),"",VLOOKUP(E419,[1]Arbejdstider!$B$4:$AE$78,7,))</f>
        <v/>
      </c>
      <c r="L419" s="111" t="str">
        <f>IF(OR(H419=""),"",VLOOKUP(E419,[1]Arbejdstider!$B$3:$AE$78,8,))</f>
        <v/>
      </c>
      <c r="M419" s="111" t="str">
        <f>IF(OR(H419=""),"",VLOOKUP(E419,[1]Arbejdstider!$B$4:$AE$78,9,))</f>
        <v/>
      </c>
      <c r="N419" s="109" t="str">
        <f>IF(OR(H419=""),"",VLOOKUP(E419,[1]Arbejdstider!$B$4:$AE$78,12,))</f>
        <v/>
      </c>
      <c r="O419" s="109" t="str">
        <f>IF(OR(H419=""),"",VLOOKUP(E419,[1]Arbejdstider!$B$4:$AE$78,13,))</f>
        <v/>
      </c>
      <c r="P419" s="109" t="str">
        <f>IF(OR(E419=""),"",VLOOKUP(E419,[1]Arbejdstider!$B$4:$AE$78,10,))</f>
        <v/>
      </c>
      <c r="Q419" s="109" t="str">
        <f>IF(OR(E419=""),"",VLOOKUP(E419,[1]Arbejdstider!$B$4:$AE$78,11,))</f>
        <v/>
      </c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3" t="str">
        <f>IF(OR(E419=""),"",VLOOKUP(E419,[1]Arbejdstider!$B$4:$AE$78,14,))</f>
        <v/>
      </c>
      <c r="AG419" s="109" t="str">
        <f>IF(OR(E419=""),"",VLOOKUP(E419,[1]Arbejdstider!$B$4:$AE$78,15,))</f>
        <v/>
      </c>
      <c r="AH419" s="109" t="str">
        <f>IF(OR(E419=""),"",VLOOKUP(E419,[1]Arbejdstider!$B$4:$AE$78,16,))</f>
        <v/>
      </c>
      <c r="AI419" s="109" t="str">
        <f>IF(OR(E419=""),"",VLOOKUP(E419,[1]Arbejdstider!$B$4:$AE$78,17,))</f>
        <v/>
      </c>
      <c r="AJ419" s="114" t="str">
        <f>IF(OR(E419=""),"",VLOOKUP(E419,[1]Arbejdstider!$B$4:$AE$78,18,))</f>
        <v/>
      </c>
      <c r="AK419" s="110" t="str">
        <f>IF(OR(E419=""),"",VLOOKUP(E419,[1]Arbejdstider!$B$4:$AE$78,19,))</f>
        <v/>
      </c>
      <c r="AL419" s="115"/>
      <c r="AM419" s="115"/>
      <c r="AN419" s="115"/>
      <c r="AO419" s="115"/>
      <c r="AP419" s="115"/>
      <c r="AQ419" s="115"/>
      <c r="AR419" s="116"/>
      <c r="AS419" s="117"/>
      <c r="AT419" s="156"/>
      <c r="AU419" s="157"/>
      <c r="AV419" s="157"/>
      <c r="AW419" s="158"/>
      <c r="AX419" s="120"/>
      <c r="AY419" s="159"/>
      <c r="AZ419" s="159"/>
      <c r="BA419" s="159"/>
      <c r="BB419" s="159"/>
      <c r="BC419" s="159"/>
      <c r="BD419" s="159"/>
      <c r="BE419" s="159"/>
      <c r="BF419" s="159"/>
      <c r="BG419" s="159"/>
      <c r="BH419" s="159"/>
      <c r="BI419" s="159"/>
      <c r="BJ419" s="159"/>
      <c r="BK419" s="159"/>
      <c r="BL419" s="159"/>
      <c r="BM419" s="159"/>
      <c r="BN419" s="159"/>
      <c r="BP419" s="93"/>
      <c r="BQ419" s="93"/>
      <c r="BR419" s="93"/>
      <c r="BS419" s="93"/>
      <c r="BT419" s="161"/>
    </row>
    <row r="420" spans="3:72" x14ac:dyDescent="0.2">
      <c r="C420" s="154"/>
      <c r="D420" s="154"/>
      <c r="E420" s="155"/>
      <c r="F420" s="109" t="str">
        <f>IF(OR(E420=""),"",VLOOKUP(E420,[1]Arbejdstider!$B$4:$AE$78,2,))</f>
        <v/>
      </c>
      <c r="G420" s="109" t="str">
        <f>IF(OR(E420=""),"",VLOOKUP(E420,[1]Arbejdstider!$B$4:$AE$78,3,))</f>
        <v/>
      </c>
      <c r="H420" s="109" t="str">
        <f>IF(OR(F420=""),"",VLOOKUP(E420,[1]Arbejdstider!$B$4:$AE$78,4,))</f>
        <v/>
      </c>
      <c r="I420" s="109" t="str">
        <f>IF(OR(G420=""),"",VLOOKUP(E420,[1]Arbejdstider!$B$4:$AE$78,5,))</f>
        <v/>
      </c>
      <c r="J420" s="110" t="str">
        <f>IF(OR(H420=""),"",VLOOKUP(E420,[1]Arbejdstider!$B$4:$AE$78,6,))</f>
        <v/>
      </c>
      <c r="K420" s="110" t="str">
        <f>IF(OR(I420=""),"",VLOOKUP(E420,[1]Arbejdstider!$B$4:$AE$78,7,))</f>
        <v/>
      </c>
      <c r="L420" s="111" t="str">
        <f>IF(OR(H420=""),"",VLOOKUP(E420,[1]Arbejdstider!$B$3:$AE$78,8,))</f>
        <v/>
      </c>
      <c r="M420" s="111" t="str">
        <f>IF(OR(H420=""),"",VLOOKUP(E420,[1]Arbejdstider!$B$4:$AE$78,9,))</f>
        <v/>
      </c>
      <c r="N420" s="109" t="str">
        <f>IF(OR(H420=""),"",VLOOKUP(E420,[1]Arbejdstider!$B$4:$AE$78,12,))</f>
        <v/>
      </c>
      <c r="O420" s="109" t="str">
        <f>IF(OR(H420=""),"",VLOOKUP(E420,[1]Arbejdstider!$B$4:$AE$78,13,))</f>
        <v/>
      </c>
      <c r="P420" s="109" t="str">
        <f>IF(OR(E420=""),"",VLOOKUP(E420,[1]Arbejdstider!$B$4:$AE$78,10,))</f>
        <v/>
      </c>
      <c r="Q420" s="109" t="str">
        <f>IF(OR(E420=""),"",VLOOKUP(E420,[1]Arbejdstider!$B$4:$AE$78,11,))</f>
        <v/>
      </c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3" t="str">
        <f>IF(OR(E420=""),"",VLOOKUP(E420,[1]Arbejdstider!$B$4:$AE$78,14,))</f>
        <v/>
      </c>
      <c r="AG420" s="109" t="str">
        <f>IF(OR(E420=""),"",VLOOKUP(E420,[1]Arbejdstider!$B$4:$AE$78,15,))</f>
        <v/>
      </c>
      <c r="AH420" s="109" t="str">
        <f>IF(OR(E420=""),"",VLOOKUP(E420,[1]Arbejdstider!$B$4:$AE$78,16,))</f>
        <v/>
      </c>
      <c r="AI420" s="109" t="str">
        <f>IF(OR(E420=""),"",VLOOKUP(E420,[1]Arbejdstider!$B$4:$AE$78,17,))</f>
        <v/>
      </c>
      <c r="AJ420" s="114" t="str">
        <f>IF(OR(E420=""),"",VLOOKUP(E420,[1]Arbejdstider!$B$4:$AE$78,18,))</f>
        <v/>
      </c>
      <c r="AK420" s="110" t="str">
        <f>IF(OR(E420=""),"",VLOOKUP(E420,[1]Arbejdstider!$B$4:$AE$78,19,))</f>
        <v/>
      </c>
      <c r="AL420" s="115"/>
      <c r="AM420" s="115"/>
      <c r="AN420" s="115"/>
      <c r="AO420" s="115"/>
      <c r="AP420" s="115"/>
      <c r="AQ420" s="115"/>
      <c r="AR420" s="116"/>
      <c r="AS420" s="117"/>
      <c r="AT420" s="156"/>
      <c r="AU420" s="157"/>
      <c r="AV420" s="157"/>
      <c r="AW420" s="158"/>
      <c r="AX420" s="120"/>
      <c r="AY420" s="159"/>
      <c r="AZ420" s="159"/>
      <c r="BA420" s="159"/>
      <c r="BB420" s="159"/>
      <c r="BC420" s="159"/>
      <c r="BD420" s="159"/>
      <c r="BE420" s="159"/>
      <c r="BF420" s="159"/>
      <c r="BG420" s="159"/>
      <c r="BH420" s="159"/>
      <c r="BI420" s="159"/>
      <c r="BJ420" s="159"/>
      <c r="BK420" s="159"/>
      <c r="BL420" s="159"/>
      <c r="BM420" s="159"/>
      <c r="BN420" s="159"/>
      <c r="BP420" s="93"/>
      <c r="BQ420" s="93"/>
      <c r="BR420" s="93"/>
      <c r="BS420" s="93"/>
      <c r="BT420" s="161"/>
    </row>
    <row r="421" spans="3:72" x14ac:dyDescent="0.2">
      <c r="C421" s="154"/>
      <c r="D421" s="154"/>
      <c r="E421" s="155"/>
      <c r="F421" s="109" t="str">
        <f>IF(OR(E421=""),"",VLOOKUP(E421,[1]Arbejdstider!$B$4:$AE$78,2,))</f>
        <v/>
      </c>
      <c r="G421" s="109" t="str">
        <f>IF(OR(E421=""),"",VLOOKUP(E421,[1]Arbejdstider!$B$4:$AE$78,3,))</f>
        <v/>
      </c>
      <c r="H421" s="109" t="str">
        <f>IF(OR(F421=""),"",VLOOKUP(E421,[1]Arbejdstider!$B$4:$AE$78,4,))</f>
        <v/>
      </c>
      <c r="I421" s="109" t="str">
        <f>IF(OR(G421=""),"",VLOOKUP(E421,[1]Arbejdstider!$B$4:$AE$78,5,))</f>
        <v/>
      </c>
      <c r="J421" s="110" t="str">
        <f>IF(OR(H421=""),"",VLOOKUP(E421,[1]Arbejdstider!$B$4:$AE$78,6,))</f>
        <v/>
      </c>
      <c r="K421" s="110" t="str">
        <f>IF(OR(I421=""),"",VLOOKUP(E421,[1]Arbejdstider!$B$4:$AE$78,7,))</f>
        <v/>
      </c>
      <c r="L421" s="111" t="str">
        <f>IF(OR(H421=""),"",VLOOKUP(E421,[1]Arbejdstider!$B$3:$AE$78,8,))</f>
        <v/>
      </c>
      <c r="M421" s="111" t="str">
        <f>IF(OR(H421=""),"",VLOOKUP(E421,[1]Arbejdstider!$B$4:$AE$78,9,))</f>
        <v/>
      </c>
      <c r="N421" s="109" t="str">
        <f>IF(OR(H421=""),"",VLOOKUP(E421,[1]Arbejdstider!$B$4:$AE$78,12,))</f>
        <v/>
      </c>
      <c r="O421" s="109" t="str">
        <f>IF(OR(H421=""),"",VLOOKUP(E421,[1]Arbejdstider!$B$4:$AE$78,13,))</f>
        <v/>
      </c>
      <c r="P421" s="109" t="str">
        <f>IF(OR(E421=""),"",VLOOKUP(E421,[1]Arbejdstider!$B$4:$AE$78,10,))</f>
        <v/>
      </c>
      <c r="Q421" s="109" t="str">
        <f>IF(OR(E421=""),"",VLOOKUP(E421,[1]Arbejdstider!$B$4:$AE$78,11,))</f>
        <v/>
      </c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3" t="str">
        <f>IF(OR(E421=""),"",VLOOKUP(E421,[1]Arbejdstider!$B$4:$AE$78,14,))</f>
        <v/>
      </c>
      <c r="AG421" s="109" t="str">
        <f>IF(OR(E421=""),"",VLOOKUP(E421,[1]Arbejdstider!$B$4:$AE$78,15,))</f>
        <v/>
      </c>
      <c r="AH421" s="109" t="str">
        <f>IF(OR(E421=""),"",VLOOKUP(E421,[1]Arbejdstider!$B$4:$AE$78,16,))</f>
        <v/>
      </c>
      <c r="AI421" s="109" t="str">
        <f>IF(OR(E421=""),"",VLOOKUP(E421,[1]Arbejdstider!$B$4:$AE$78,17,))</f>
        <v/>
      </c>
      <c r="AJ421" s="114" t="str">
        <f>IF(OR(E421=""),"",VLOOKUP(E421,[1]Arbejdstider!$B$4:$AE$78,18,))</f>
        <v/>
      </c>
      <c r="AK421" s="110" t="str">
        <f>IF(OR(E421=""),"",VLOOKUP(E421,[1]Arbejdstider!$B$4:$AE$78,19,))</f>
        <v/>
      </c>
      <c r="AL421" s="115"/>
      <c r="AM421" s="115"/>
      <c r="AN421" s="115"/>
      <c r="AO421" s="115"/>
      <c r="AP421" s="115"/>
      <c r="AQ421" s="115"/>
      <c r="AR421" s="116"/>
      <c r="AS421" s="117"/>
      <c r="AT421" s="156"/>
      <c r="AU421" s="157"/>
      <c r="AV421" s="157"/>
      <c r="AW421" s="158"/>
      <c r="AX421" s="120"/>
      <c r="AY421" s="159"/>
      <c r="AZ421" s="159"/>
      <c r="BA421" s="159"/>
      <c r="BB421" s="159"/>
      <c r="BC421" s="159"/>
      <c r="BD421" s="159"/>
      <c r="BE421" s="159"/>
      <c r="BF421" s="159"/>
      <c r="BG421" s="159"/>
      <c r="BH421" s="159"/>
      <c r="BI421" s="159"/>
      <c r="BJ421" s="159"/>
      <c r="BK421" s="159"/>
      <c r="BL421" s="159"/>
      <c r="BM421" s="159"/>
      <c r="BN421" s="159"/>
      <c r="BP421" s="93"/>
      <c r="BQ421" s="93"/>
      <c r="BR421" s="93"/>
      <c r="BS421" s="93"/>
      <c r="BT421" s="161"/>
    </row>
    <row r="422" spans="3:72" x14ac:dyDescent="0.2">
      <c r="C422" s="154"/>
      <c r="D422" s="154"/>
      <c r="E422" s="155"/>
      <c r="F422" s="109" t="str">
        <f>IF(OR(E422=""),"",VLOOKUP(E422,[1]Arbejdstider!$B$4:$AE$78,2,))</f>
        <v/>
      </c>
      <c r="G422" s="109" t="str">
        <f>IF(OR(E422=""),"",VLOOKUP(E422,[1]Arbejdstider!$B$4:$AE$78,3,))</f>
        <v/>
      </c>
      <c r="H422" s="109" t="str">
        <f>IF(OR(F422=""),"",VLOOKUP(E422,[1]Arbejdstider!$B$4:$AE$78,4,))</f>
        <v/>
      </c>
      <c r="I422" s="109" t="str">
        <f>IF(OR(G422=""),"",VLOOKUP(E422,[1]Arbejdstider!$B$4:$AE$78,5,))</f>
        <v/>
      </c>
      <c r="J422" s="110" t="str">
        <f>IF(OR(H422=""),"",VLOOKUP(E422,[1]Arbejdstider!$B$4:$AE$78,6,))</f>
        <v/>
      </c>
      <c r="K422" s="110" t="str">
        <f>IF(OR(I422=""),"",VLOOKUP(E422,[1]Arbejdstider!$B$4:$AE$78,7,))</f>
        <v/>
      </c>
      <c r="L422" s="111" t="str">
        <f>IF(OR(H422=""),"",VLOOKUP(E422,[1]Arbejdstider!$B$3:$AE$78,8,))</f>
        <v/>
      </c>
      <c r="M422" s="111" t="str">
        <f>IF(OR(H422=""),"",VLOOKUP(E422,[1]Arbejdstider!$B$4:$AE$78,9,))</f>
        <v/>
      </c>
      <c r="N422" s="109" t="str">
        <f>IF(OR(H422=""),"",VLOOKUP(E422,[1]Arbejdstider!$B$4:$AE$78,12,))</f>
        <v/>
      </c>
      <c r="O422" s="109" t="str">
        <f>IF(OR(H422=""),"",VLOOKUP(E422,[1]Arbejdstider!$B$4:$AE$78,13,))</f>
        <v/>
      </c>
      <c r="P422" s="109" t="str">
        <f>IF(OR(E422=""),"",VLOOKUP(E422,[1]Arbejdstider!$B$4:$AE$78,10,))</f>
        <v/>
      </c>
      <c r="Q422" s="109" t="str">
        <f>IF(OR(E422=""),"",VLOOKUP(E422,[1]Arbejdstider!$B$4:$AE$78,11,))</f>
        <v/>
      </c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3" t="str">
        <f>IF(OR(E422=""),"",VLOOKUP(E422,[1]Arbejdstider!$B$4:$AE$78,14,))</f>
        <v/>
      </c>
      <c r="AG422" s="109" t="str">
        <f>IF(OR(E422=""),"",VLOOKUP(E422,[1]Arbejdstider!$B$4:$AE$78,15,))</f>
        <v/>
      </c>
      <c r="AH422" s="109" t="str">
        <f>IF(OR(E422=""),"",VLOOKUP(E422,[1]Arbejdstider!$B$4:$AE$78,16,))</f>
        <v/>
      </c>
      <c r="AI422" s="109" t="str">
        <f>IF(OR(E422=""),"",VLOOKUP(E422,[1]Arbejdstider!$B$4:$AE$78,17,))</f>
        <v/>
      </c>
      <c r="AJ422" s="114" t="str">
        <f>IF(OR(E422=""),"",VLOOKUP(E422,[1]Arbejdstider!$B$4:$AE$78,18,))</f>
        <v/>
      </c>
      <c r="AK422" s="110" t="str">
        <f>IF(OR(E422=""),"",VLOOKUP(E422,[1]Arbejdstider!$B$4:$AE$78,19,))</f>
        <v/>
      </c>
      <c r="AL422" s="115"/>
      <c r="AM422" s="115"/>
      <c r="AN422" s="115"/>
      <c r="AO422" s="115"/>
      <c r="AP422" s="115"/>
      <c r="AQ422" s="115"/>
      <c r="AR422" s="116"/>
      <c r="AS422" s="117"/>
      <c r="AT422" s="156"/>
      <c r="AU422" s="157"/>
      <c r="AV422" s="157"/>
      <c r="AW422" s="158"/>
      <c r="AX422" s="120"/>
      <c r="AY422" s="159"/>
      <c r="AZ422" s="159"/>
      <c r="BA422" s="159"/>
      <c r="BB422" s="159"/>
      <c r="BC422" s="159"/>
      <c r="BD422" s="159"/>
      <c r="BE422" s="159"/>
      <c r="BF422" s="159"/>
      <c r="BG422" s="159"/>
      <c r="BH422" s="159"/>
      <c r="BI422" s="159"/>
      <c r="BJ422" s="159"/>
      <c r="BK422" s="159"/>
      <c r="BL422" s="159"/>
      <c r="BM422" s="159"/>
      <c r="BN422" s="159"/>
      <c r="BP422" s="93"/>
      <c r="BQ422" s="93"/>
      <c r="BR422" s="93"/>
      <c r="BS422" s="93"/>
      <c r="BT422" s="161"/>
    </row>
    <row r="423" spans="3:72" x14ac:dyDescent="0.2">
      <c r="C423" s="154"/>
      <c r="D423" s="154"/>
      <c r="E423" s="155"/>
      <c r="F423" s="109" t="str">
        <f>IF(OR(E423=""),"",VLOOKUP(E423,[1]Arbejdstider!$B$4:$AE$78,2,))</f>
        <v/>
      </c>
      <c r="G423" s="109" t="str">
        <f>IF(OR(E423=""),"",VLOOKUP(E423,[1]Arbejdstider!$B$4:$AE$78,3,))</f>
        <v/>
      </c>
      <c r="H423" s="109" t="str">
        <f>IF(OR(F423=""),"",VLOOKUP(E423,[1]Arbejdstider!$B$4:$AE$78,4,))</f>
        <v/>
      </c>
      <c r="I423" s="109" t="str">
        <f>IF(OR(G423=""),"",VLOOKUP(E423,[1]Arbejdstider!$B$4:$AE$78,5,))</f>
        <v/>
      </c>
      <c r="J423" s="110" t="str">
        <f>IF(OR(H423=""),"",VLOOKUP(E423,[1]Arbejdstider!$B$4:$AE$78,6,))</f>
        <v/>
      </c>
      <c r="K423" s="110" t="str">
        <f>IF(OR(I423=""),"",VLOOKUP(E423,[1]Arbejdstider!$B$4:$AE$78,7,))</f>
        <v/>
      </c>
      <c r="L423" s="111" t="str">
        <f>IF(OR(H423=""),"",VLOOKUP(E423,[1]Arbejdstider!$B$3:$AE$78,8,))</f>
        <v/>
      </c>
      <c r="M423" s="111" t="str">
        <f>IF(OR(H423=""),"",VLOOKUP(E423,[1]Arbejdstider!$B$4:$AE$78,9,))</f>
        <v/>
      </c>
      <c r="N423" s="109" t="str">
        <f>IF(OR(H423=""),"",VLOOKUP(E423,[1]Arbejdstider!$B$4:$AE$78,12,))</f>
        <v/>
      </c>
      <c r="O423" s="109" t="str">
        <f>IF(OR(H423=""),"",VLOOKUP(E423,[1]Arbejdstider!$B$4:$AE$78,13,))</f>
        <v/>
      </c>
      <c r="P423" s="109" t="str">
        <f>IF(OR(E423=""),"",VLOOKUP(E423,[1]Arbejdstider!$B$4:$AE$78,10,))</f>
        <v/>
      </c>
      <c r="Q423" s="109" t="str">
        <f>IF(OR(E423=""),"",VLOOKUP(E423,[1]Arbejdstider!$B$4:$AE$78,11,))</f>
        <v/>
      </c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3" t="str">
        <f>IF(OR(E423=""),"",VLOOKUP(E423,[1]Arbejdstider!$B$4:$AE$78,14,))</f>
        <v/>
      </c>
      <c r="AG423" s="109" t="str">
        <f>IF(OR(E423=""),"",VLOOKUP(E423,[1]Arbejdstider!$B$4:$AE$78,15,))</f>
        <v/>
      </c>
      <c r="AH423" s="109" t="str">
        <f>IF(OR(E423=""),"",VLOOKUP(E423,[1]Arbejdstider!$B$4:$AE$78,16,))</f>
        <v/>
      </c>
      <c r="AI423" s="109" t="str">
        <f>IF(OR(E423=""),"",VLOOKUP(E423,[1]Arbejdstider!$B$4:$AE$78,17,))</f>
        <v/>
      </c>
      <c r="AJ423" s="114" t="str">
        <f>IF(OR(E423=""),"",VLOOKUP(E423,[1]Arbejdstider!$B$4:$AE$78,18,))</f>
        <v/>
      </c>
      <c r="AK423" s="110" t="str">
        <f>IF(OR(E423=""),"",VLOOKUP(E423,[1]Arbejdstider!$B$4:$AE$78,19,))</f>
        <v/>
      </c>
      <c r="AL423" s="115"/>
      <c r="AM423" s="115"/>
      <c r="AN423" s="115"/>
      <c r="AO423" s="115"/>
      <c r="AP423" s="115"/>
      <c r="AQ423" s="115"/>
      <c r="AR423" s="116"/>
      <c r="AS423" s="117"/>
      <c r="AT423" s="156"/>
      <c r="AU423" s="157"/>
      <c r="AV423" s="157"/>
      <c r="AW423" s="158"/>
      <c r="AX423" s="120"/>
      <c r="AY423" s="159"/>
      <c r="AZ423" s="159"/>
      <c r="BA423" s="159"/>
      <c r="BB423" s="159"/>
      <c r="BC423" s="159"/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59"/>
      <c r="BN423" s="159"/>
      <c r="BP423" s="93"/>
      <c r="BQ423" s="93"/>
      <c r="BR423" s="93"/>
      <c r="BS423" s="93"/>
      <c r="BT423" s="161"/>
    </row>
    <row r="424" spans="3:72" x14ac:dyDescent="0.2">
      <c r="C424" s="154"/>
      <c r="D424" s="154"/>
      <c r="E424" s="155"/>
      <c r="F424" s="109" t="str">
        <f>IF(OR(E424=""),"",VLOOKUP(E424,[1]Arbejdstider!$B$4:$AE$78,2,))</f>
        <v/>
      </c>
      <c r="G424" s="109" t="str">
        <f>IF(OR(E424=""),"",VLOOKUP(E424,[1]Arbejdstider!$B$4:$AE$78,3,))</f>
        <v/>
      </c>
      <c r="H424" s="109" t="str">
        <f>IF(OR(F424=""),"",VLOOKUP(E424,[1]Arbejdstider!$B$4:$AE$78,4,))</f>
        <v/>
      </c>
      <c r="I424" s="109" t="str">
        <f>IF(OR(G424=""),"",VLOOKUP(E424,[1]Arbejdstider!$B$4:$AE$78,5,))</f>
        <v/>
      </c>
      <c r="J424" s="110" t="str">
        <f>IF(OR(H424=""),"",VLOOKUP(E424,[1]Arbejdstider!$B$4:$AE$78,6,))</f>
        <v/>
      </c>
      <c r="K424" s="110" t="str">
        <f>IF(OR(I424=""),"",VLOOKUP(E424,[1]Arbejdstider!$B$4:$AE$78,7,))</f>
        <v/>
      </c>
      <c r="L424" s="111" t="str">
        <f>IF(OR(H424=""),"",VLOOKUP(E424,[1]Arbejdstider!$B$3:$AE$78,8,))</f>
        <v/>
      </c>
      <c r="M424" s="111" t="str">
        <f>IF(OR(H424=""),"",VLOOKUP(E424,[1]Arbejdstider!$B$4:$AE$78,9,))</f>
        <v/>
      </c>
      <c r="N424" s="109" t="str">
        <f>IF(OR(H424=""),"",VLOOKUP(E424,[1]Arbejdstider!$B$4:$AE$78,12,))</f>
        <v/>
      </c>
      <c r="O424" s="109" t="str">
        <f>IF(OR(H424=""),"",VLOOKUP(E424,[1]Arbejdstider!$B$4:$AE$78,13,))</f>
        <v/>
      </c>
      <c r="P424" s="109" t="str">
        <f>IF(OR(E424=""),"",VLOOKUP(E424,[1]Arbejdstider!$B$4:$AE$78,10,))</f>
        <v/>
      </c>
      <c r="Q424" s="109" t="str">
        <f>IF(OR(E424=""),"",VLOOKUP(E424,[1]Arbejdstider!$B$4:$AE$78,11,))</f>
        <v/>
      </c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3" t="str">
        <f>IF(OR(E424=""),"",VLOOKUP(E424,[1]Arbejdstider!$B$4:$AE$78,14,))</f>
        <v/>
      </c>
      <c r="AG424" s="109" t="str">
        <f>IF(OR(E424=""),"",VLOOKUP(E424,[1]Arbejdstider!$B$4:$AE$78,15,))</f>
        <v/>
      </c>
      <c r="AH424" s="109" t="str">
        <f>IF(OR(E424=""),"",VLOOKUP(E424,[1]Arbejdstider!$B$4:$AE$78,16,))</f>
        <v/>
      </c>
      <c r="AI424" s="109" t="str">
        <f>IF(OR(E424=""),"",VLOOKUP(E424,[1]Arbejdstider!$B$4:$AE$78,17,))</f>
        <v/>
      </c>
      <c r="AJ424" s="114" t="str">
        <f>IF(OR(E424=""),"",VLOOKUP(E424,[1]Arbejdstider!$B$4:$AE$78,18,))</f>
        <v/>
      </c>
      <c r="AK424" s="110" t="str">
        <f>IF(OR(E424=""),"",VLOOKUP(E424,[1]Arbejdstider!$B$4:$AE$78,19,))</f>
        <v/>
      </c>
      <c r="AL424" s="115"/>
      <c r="AM424" s="115"/>
      <c r="AN424" s="115"/>
      <c r="AO424" s="115"/>
      <c r="AP424" s="115"/>
      <c r="AQ424" s="115"/>
      <c r="AR424" s="116"/>
      <c r="AS424" s="117"/>
      <c r="AT424" s="156"/>
      <c r="AU424" s="157"/>
      <c r="AV424" s="157"/>
      <c r="AW424" s="158"/>
      <c r="AX424" s="120"/>
      <c r="AY424" s="159"/>
      <c r="AZ424" s="159"/>
      <c r="BA424" s="159"/>
      <c r="BB424" s="159"/>
      <c r="BC424" s="159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P424" s="93"/>
      <c r="BQ424" s="93"/>
      <c r="BR424" s="93"/>
      <c r="BS424" s="93"/>
      <c r="BT424" s="161"/>
    </row>
    <row r="425" spans="3:72" x14ac:dyDescent="0.2">
      <c r="C425" s="154"/>
      <c r="D425" s="154"/>
      <c r="E425" s="155"/>
      <c r="F425" s="162"/>
      <c r="G425" s="162"/>
      <c r="H425" s="162"/>
      <c r="I425" s="162"/>
      <c r="J425" s="163"/>
      <c r="K425" s="163"/>
      <c r="L425" s="164"/>
      <c r="M425" s="164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5"/>
      <c r="AG425" s="162"/>
      <c r="AH425" s="162"/>
      <c r="AI425" s="162"/>
      <c r="AJ425" s="166"/>
      <c r="AK425" s="167"/>
      <c r="AL425" s="167"/>
      <c r="AM425" s="167"/>
      <c r="AN425" s="167"/>
      <c r="AO425" s="167"/>
      <c r="AP425" s="167"/>
      <c r="AQ425" s="167"/>
      <c r="AR425" s="168"/>
      <c r="AS425" s="169"/>
      <c r="AT425" s="156"/>
      <c r="AU425" s="157"/>
      <c r="AV425" s="157"/>
      <c r="AW425" s="158"/>
      <c r="AX425" s="120"/>
      <c r="AY425" s="159"/>
      <c r="AZ425" s="159"/>
      <c r="BA425" s="159"/>
      <c r="BB425" s="159"/>
      <c r="BC425" s="159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P425" s="93"/>
      <c r="BQ425" s="93"/>
      <c r="BR425" s="93"/>
      <c r="BS425" s="93"/>
      <c r="BT425" s="161"/>
    </row>
    <row r="426" spans="3:72" x14ac:dyDescent="0.2">
      <c r="C426" s="154"/>
      <c r="D426" s="154"/>
      <c r="E426" s="155"/>
      <c r="F426" s="162"/>
      <c r="G426" s="162"/>
      <c r="H426" s="162"/>
      <c r="I426" s="162"/>
      <c r="J426" s="163"/>
      <c r="K426" s="163"/>
      <c r="L426" s="164"/>
      <c r="M426" s="164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5"/>
      <c r="AG426" s="162"/>
      <c r="AH426" s="162"/>
      <c r="AI426" s="162"/>
      <c r="AJ426" s="166"/>
      <c r="AK426" s="167"/>
      <c r="AL426" s="167"/>
      <c r="AM426" s="167"/>
      <c r="AN426" s="167"/>
      <c r="AO426" s="167"/>
      <c r="AP426" s="167"/>
      <c r="AQ426" s="167"/>
      <c r="AR426" s="168"/>
      <c r="AS426" s="169"/>
      <c r="AT426" s="156"/>
      <c r="AU426" s="157"/>
      <c r="AV426" s="157"/>
      <c r="AW426" s="158"/>
      <c r="AX426" s="120"/>
      <c r="AY426" s="159"/>
      <c r="AZ426" s="159"/>
      <c r="BA426" s="159"/>
      <c r="BB426" s="159"/>
      <c r="BC426" s="159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P426" s="93"/>
      <c r="BQ426" s="93"/>
      <c r="BR426" s="93"/>
      <c r="BS426" s="93"/>
      <c r="BT426" s="161"/>
    </row>
    <row r="427" spans="3:72" x14ac:dyDescent="0.2">
      <c r="C427" s="154"/>
      <c r="D427" s="154"/>
      <c r="E427" s="155"/>
      <c r="F427" s="162"/>
      <c r="G427" s="162"/>
      <c r="H427" s="162"/>
      <c r="I427" s="162"/>
      <c r="J427" s="163"/>
      <c r="K427" s="163"/>
      <c r="L427" s="164"/>
      <c r="M427" s="164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5"/>
      <c r="AG427" s="162"/>
      <c r="AH427" s="162"/>
      <c r="AI427" s="162"/>
      <c r="AJ427" s="166"/>
      <c r="AK427" s="167"/>
      <c r="AL427" s="167"/>
      <c r="AM427" s="167"/>
      <c r="AN427" s="167"/>
      <c r="AO427" s="167"/>
      <c r="AP427" s="167"/>
      <c r="AQ427" s="167"/>
      <c r="AR427" s="168"/>
      <c r="AS427" s="169"/>
      <c r="AT427" s="156"/>
      <c r="AU427" s="157"/>
      <c r="AV427" s="157"/>
      <c r="AW427" s="158"/>
      <c r="AX427" s="120"/>
      <c r="AY427" s="159"/>
      <c r="AZ427" s="159"/>
      <c r="BA427" s="159"/>
      <c r="BB427" s="159"/>
      <c r="BC427" s="159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P427" s="93"/>
      <c r="BQ427" s="93"/>
      <c r="BR427" s="93"/>
      <c r="BS427" s="93"/>
      <c r="BT427" s="161"/>
    </row>
    <row r="428" spans="3:72" x14ac:dyDescent="0.2">
      <c r="C428" s="154"/>
      <c r="D428" s="154"/>
      <c r="E428" s="155"/>
      <c r="F428" s="162"/>
      <c r="G428" s="162"/>
      <c r="H428" s="162"/>
      <c r="I428" s="162"/>
      <c r="J428" s="163"/>
      <c r="K428" s="163"/>
      <c r="L428" s="164"/>
      <c r="M428" s="164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5"/>
      <c r="AG428" s="162"/>
      <c r="AH428" s="162"/>
      <c r="AI428" s="162"/>
      <c r="AJ428" s="166"/>
      <c r="AK428" s="167"/>
      <c r="AL428" s="167"/>
      <c r="AM428" s="167"/>
      <c r="AN428" s="167"/>
      <c r="AO428" s="167"/>
      <c r="AP428" s="167"/>
      <c r="AQ428" s="167"/>
      <c r="AR428" s="168"/>
      <c r="AS428" s="169"/>
      <c r="AT428" s="156"/>
      <c r="AU428" s="157"/>
      <c r="AV428" s="157"/>
      <c r="AW428" s="158"/>
      <c r="AX428" s="120"/>
      <c r="AY428" s="159"/>
      <c r="AZ428" s="159"/>
      <c r="BA428" s="159"/>
      <c r="BB428" s="159"/>
      <c r="BC428" s="159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P428" s="93"/>
      <c r="BQ428" s="93"/>
      <c r="BR428" s="93"/>
      <c r="BS428" s="93"/>
      <c r="BT428" s="161"/>
    </row>
    <row r="429" spans="3:72" x14ac:dyDescent="0.2">
      <c r="C429" s="154"/>
      <c r="D429" s="154"/>
      <c r="E429" s="155"/>
      <c r="F429" s="162"/>
      <c r="G429" s="162"/>
      <c r="H429" s="162"/>
      <c r="I429" s="162"/>
      <c r="J429" s="163"/>
      <c r="K429" s="163"/>
      <c r="L429" s="164"/>
      <c r="M429" s="164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5"/>
      <c r="AG429" s="162"/>
      <c r="AH429" s="162"/>
      <c r="AI429" s="162"/>
      <c r="AJ429" s="166"/>
      <c r="AK429" s="167"/>
      <c r="AL429" s="167"/>
      <c r="AM429" s="167"/>
      <c r="AN429" s="167"/>
      <c r="AO429" s="167"/>
      <c r="AP429" s="167"/>
      <c r="AQ429" s="167"/>
      <c r="AR429" s="168"/>
      <c r="AS429" s="169"/>
      <c r="AT429" s="156"/>
      <c r="AU429" s="157"/>
      <c r="AV429" s="157"/>
      <c r="AW429" s="158"/>
      <c r="AX429" s="120"/>
      <c r="AY429" s="159"/>
      <c r="AZ429" s="159"/>
      <c r="BA429" s="159"/>
      <c r="BB429" s="159"/>
      <c r="BC429" s="159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P429" s="93"/>
      <c r="BQ429" s="93"/>
      <c r="BR429" s="93"/>
      <c r="BS429" s="93"/>
      <c r="BT429" s="161"/>
    </row>
    <row r="430" spans="3:72" x14ac:dyDescent="0.2">
      <c r="C430" s="154"/>
      <c r="D430" s="154"/>
      <c r="E430" s="155"/>
      <c r="F430" s="162"/>
      <c r="G430" s="162"/>
      <c r="H430" s="162"/>
      <c r="I430" s="162"/>
      <c r="J430" s="163"/>
      <c r="K430" s="163"/>
      <c r="L430" s="164"/>
      <c r="M430" s="164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5"/>
      <c r="AG430" s="162"/>
      <c r="AH430" s="162"/>
      <c r="AI430" s="162"/>
      <c r="AJ430" s="166"/>
      <c r="AK430" s="167"/>
      <c r="AL430" s="167"/>
      <c r="AM430" s="167"/>
      <c r="AN430" s="167"/>
      <c r="AO430" s="167"/>
      <c r="AP430" s="167"/>
      <c r="AQ430" s="167"/>
      <c r="AR430" s="168"/>
      <c r="AS430" s="169"/>
      <c r="AT430" s="156"/>
      <c r="AU430" s="157"/>
      <c r="AV430" s="157"/>
      <c r="AW430" s="158"/>
      <c r="AX430" s="120"/>
      <c r="AY430" s="159"/>
      <c r="AZ430" s="159"/>
      <c r="BA430" s="159"/>
      <c r="BB430" s="159"/>
      <c r="BC430" s="159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P430" s="93"/>
      <c r="BQ430" s="93"/>
      <c r="BR430" s="93"/>
      <c r="BS430" s="93"/>
      <c r="BT430" s="161"/>
    </row>
    <row r="431" spans="3:72" x14ac:dyDescent="0.2">
      <c r="C431" s="154"/>
      <c r="D431" s="154"/>
      <c r="E431" s="155"/>
      <c r="F431" s="162"/>
      <c r="G431" s="162"/>
      <c r="H431" s="162"/>
      <c r="I431" s="162"/>
      <c r="J431" s="163"/>
      <c r="K431" s="163"/>
      <c r="L431" s="164"/>
      <c r="M431" s="164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5"/>
      <c r="AG431" s="162"/>
      <c r="AH431" s="162"/>
      <c r="AI431" s="162"/>
      <c r="AJ431" s="166"/>
      <c r="AK431" s="167"/>
      <c r="AL431" s="167"/>
      <c r="AM431" s="167"/>
      <c r="AN431" s="167"/>
      <c r="AO431" s="167"/>
      <c r="AP431" s="167"/>
      <c r="AQ431" s="167"/>
      <c r="AR431" s="168"/>
      <c r="AS431" s="169"/>
      <c r="AT431" s="156"/>
      <c r="AU431" s="157"/>
      <c r="AV431" s="157"/>
      <c r="AW431" s="158"/>
      <c r="AX431" s="120"/>
      <c r="AY431" s="159"/>
      <c r="AZ431" s="159"/>
      <c r="BA431" s="159"/>
      <c r="BB431" s="159"/>
      <c r="BC431" s="159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P431" s="93"/>
      <c r="BQ431" s="93"/>
      <c r="BR431" s="93"/>
      <c r="BS431" s="93"/>
      <c r="BT431" s="161"/>
    </row>
    <row r="432" spans="3:72" x14ac:dyDescent="0.2">
      <c r="C432" s="154"/>
      <c r="D432" s="154"/>
      <c r="E432" s="155"/>
      <c r="F432" s="162"/>
      <c r="G432" s="162"/>
      <c r="H432" s="162"/>
      <c r="I432" s="162"/>
      <c r="J432" s="163"/>
      <c r="K432" s="163"/>
      <c r="L432" s="164"/>
      <c r="M432" s="164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5"/>
      <c r="AG432" s="162"/>
      <c r="AH432" s="162"/>
      <c r="AI432" s="162"/>
      <c r="AJ432" s="166"/>
      <c r="AK432" s="167"/>
      <c r="AL432" s="167"/>
      <c r="AM432" s="167"/>
      <c r="AN432" s="167"/>
      <c r="AO432" s="167"/>
      <c r="AP432" s="167"/>
      <c r="AQ432" s="167"/>
      <c r="AR432" s="168"/>
      <c r="AS432" s="169"/>
      <c r="AT432" s="156"/>
      <c r="AU432" s="157"/>
      <c r="AV432" s="157"/>
      <c r="AW432" s="158"/>
      <c r="AX432" s="120"/>
      <c r="AY432" s="159"/>
      <c r="AZ432" s="159"/>
      <c r="BA432" s="159"/>
      <c r="BB432" s="159"/>
      <c r="BC432" s="159"/>
      <c r="BD432" s="159"/>
      <c r="BE432" s="159"/>
      <c r="BF432" s="159"/>
      <c r="BG432" s="159"/>
      <c r="BH432" s="159"/>
      <c r="BI432" s="159"/>
      <c r="BJ432" s="159"/>
      <c r="BK432" s="159"/>
      <c r="BL432" s="159"/>
      <c r="BM432" s="159"/>
      <c r="BN432" s="159"/>
      <c r="BP432" s="93"/>
      <c r="BQ432" s="93"/>
      <c r="BR432" s="93"/>
      <c r="BS432" s="93"/>
      <c r="BT432" s="161"/>
    </row>
    <row r="433" spans="3:72" x14ac:dyDescent="0.2">
      <c r="C433" s="154"/>
      <c r="D433" s="154"/>
      <c r="E433" s="155"/>
      <c r="F433" s="162"/>
      <c r="G433" s="162"/>
      <c r="H433" s="162"/>
      <c r="I433" s="162"/>
      <c r="J433" s="163"/>
      <c r="K433" s="163"/>
      <c r="L433" s="164"/>
      <c r="M433" s="164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5"/>
      <c r="AG433" s="162"/>
      <c r="AH433" s="162"/>
      <c r="AI433" s="162"/>
      <c r="AJ433" s="166"/>
      <c r="AK433" s="167"/>
      <c r="AL433" s="167"/>
      <c r="AM433" s="167"/>
      <c r="AN433" s="167"/>
      <c r="AO433" s="167"/>
      <c r="AP433" s="167"/>
      <c r="AQ433" s="167"/>
      <c r="AR433" s="168"/>
      <c r="AS433" s="169"/>
      <c r="AT433" s="156"/>
      <c r="AU433" s="157"/>
      <c r="AV433" s="157"/>
      <c r="AW433" s="158"/>
      <c r="AX433" s="120"/>
      <c r="AY433" s="159"/>
      <c r="AZ433" s="159"/>
      <c r="BA433" s="159"/>
      <c r="BB433" s="159"/>
      <c r="BC433" s="159"/>
      <c r="BD433" s="159"/>
      <c r="BE433" s="159"/>
      <c r="BF433" s="159"/>
      <c r="BG433" s="159"/>
      <c r="BH433" s="159"/>
      <c r="BI433" s="159"/>
      <c r="BJ433" s="159"/>
      <c r="BK433" s="159"/>
      <c r="BL433" s="159"/>
      <c r="BM433" s="159"/>
      <c r="BN433" s="159"/>
      <c r="BP433" s="93"/>
      <c r="BQ433" s="93"/>
      <c r="BR433" s="93"/>
      <c r="BS433" s="93"/>
      <c r="BT433" s="161"/>
    </row>
    <row r="434" spans="3:72" x14ac:dyDescent="0.2">
      <c r="C434" s="154"/>
      <c r="D434" s="154"/>
      <c r="E434" s="155"/>
      <c r="F434" s="162"/>
      <c r="G434" s="162"/>
      <c r="H434" s="162"/>
      <c r="I434" s="162"/>
      <c r="J434" s="163"/>
      <c r="K434" s="163"/>
      <c r="L434" s="164"/>
      <c r="M434" s="164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5"/>
      <c r="AG434" s="162"/>
      <c r="AH434" s="162"/>
      <c r="AI434" s="162"/>
      <c r="AJ434" s="166"/>
      <c r="AK434" s="167"/>
      <c r="AL434" s="167"/>
      <c r="AM434" s="167"/>
      <c r="AN434" s="167"/>
      <c r="AO434" s="167"/>
      <c r="AP434" s="167"/>
      <c r="AQ434" s="167"/>
      <c r="AR434" s="168"/>
      <c r="AS434" s="169"/>
      <c r="AT434" s="156"/>
      <c r="AU434" s="157"/>
      <c r="AV434" s="157"/>
      <c r="AW434" s="158"/>
      <c r="AX434" s="120"/>
      <c r="AY434" s="159"/>
      <c r="AZ434" s="159"/>
      <c r="BA434" s="159"/>
      <c r="BB434" s="159"/>
      <c r="BC434" s="159"/>
      <c r="BD434" s="159"/>
      <c r="BE434" s="159"/>
      <c r="BF434" s="159"/>
      <c r="BG434" s="159"/>
      <c r="BH434" s="159"/>
      <c r="BI434" s="159"/>
      <c r="BJ434" s="159"/>
      <c r="BK434" s="159"/>
      <c r="BL434" s="159"/>
      <c r="BM434" s="159"/>
      <c r="BN434" s="159"/>
      <c r="BP434" s="93"/>
      <c r="BQ434" s="93"/>
      <c r="BR434" s="93"/>
      <c r="BS434" s="93"/>
      <c r="BT434" s="161"/>
    </row>
    <row r="435" spans="3:72" x14ac:dyDescent="0.2">
      <c r="C435" s="154"/>
      <c r="D435" s="154"/>
      <c r="E435" s="155"/>
      <c r="F435" s="162"/>
      <c r="G435" s="162"/>
      <c r="H435" s="162"/>
      <c r="I435" s="162"/>
      <c r="J435" s="163"/>
      <c r="K435" s="163"/>
      <c r="L435" s="164"/>
      <c r="M435" s="164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5"/>
      <c r="AG435" s="162"/>
      <c r="AH435" s="162"/>
      <c r="AI435" s="162"/>
      <c r="AJ435" s="166"/>
      <c r="AK435" s="167"/>
      <c r="AL435" s="167"/>
      <c r="AM435" s="167"/>
      <c r="AN435" s="167"/>
      <c r="AO435" s="167"/>
      <c r="AP435" s="167"/>
      <c r="AQ435" s="167"/>
      <c r="AR435" s="168"/>
      <c r="AS435" s="169"/>
      <c r="AT435" s="156"/>
      <c r="AU435" s="157"/>
      <c r="AV435" s="157"/>
      <c r="AW435" s="158"/>
      <c r="AX435" s="120"/>
      <c r="AY435" s="159"/>
      <c r="AZ435" s="159"/>
      <c r="BA435" s="159"/>
      <c r="BB435" s="159"/>
      <c r="BC435" s="159"/>
      <c r="BD435" s="159"/>
      <c r="BE435" s="159"/>
      <c r="BF435" s="159"/>
      <c r="BG435" s="159"/>
      <c r="BH435" s="159"/>
      <c r="BI435" s="159"/>
      <c r="BJ435" s="159"/>
      <c r="BK435" s="159"/>
      <c r="BL435" s="159"/>
      <c r="BM435" s="159"/>
      <c r="BN435" s="159"/>
      <c r="BP435" s="93"/>
      <c r="BQ435" s="93"/>
      <c r="BR435" s="93"/>
      <c r="BS435" s="93"/>
      <c r="BT435" s="161"/>
    </row>
    <row r="436" spans="3:72" x14ac:dyDescent="0.2">
      <c r="C436" s="154"/>
      <c r="D436" s="154"/>
      <c r="E436" s="155"/>
      <c r="F436" s="162"/>
      <c r="G436" s="162"/>
      <c r="H436" s="162"/>
      <c r="I436" s="162"/>
      <c r="J436" s="163"/>
      <c r="K436" s="163"/>
      <c r="L436" s="164"/>
      <c r="M436" s="164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5"/>
      <c r="AG436" s="162"/>
      <c r="AH436" s="162"/>
      <c r="AI436" s="162"/>
      <c r="AJ436" s="166"/>
      <c r="AK436" s="167"/>
      <c r="AL436" s="167"/>
      <c r="AM436" s="167"/>
      <c r="AN436" s="167"/>
      <c r="AO436" s="167"/>
      <c r="AP436" s="167"/>
      <c r="AQ436" s="167"/>
      <c r="AR436" s="168"/>
      <c r="AS436" s="169"/>
      <c r="AT436" s="156"/>
      <c r="AU436" s="157"/>
      <c r="AV436" s="157"/>
      <c r="AW436" s="158"/>
      <c r="AX436" s="120"/>
      <c r="AY436" s="159"/>
      <c r="AZ436" s="159"/>
      <c r="BA436" s="159"/>
      <c r="BB436" s="159"/>
      <c r="BC436" s="159"/>
      <c r="BD436" s="159"/>
      <c r="BE436" s="159"/>
      <c r="BF436" s="159"/>
      <c r="BG436" s="159"/>
      <c r="BH436" s="159"/>
      <c r="BI436" s="159"/>
      <c r="BJ436" s="159"/>
      <c r="BK436" s="159"/>
      <c r="BL436" s="159"/>
      <c r="BM436" s="159"/>
      <c r="BN436" s="159"/>
      <c r="BP436" s="93"/>
      <c r="BQ436" s="93"/>
      <c r="BR436" s="93"/>
      <c r="BS436" s="93"/>
      <c r="BT436" s="161"/>
    </row>
    <row r="437" spans="3:72" x14ac:dyDescent="0.2">
      <c r="C437" s="154"/>
      <c r="D437" s="154"/>
      <c r="E437" s="155"/>
      <c r="F437" s="162"/>
      <c r="G437" s="162"/>
      <c r="H437" s="162"/>
      <c r="I437" s="162"/>
      <c r="J437" s="163"/>
      <c r="K437" s="163"/>
      <c r="L437" s="164"/>
      <c r="M437" s="164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5"/>
      <c r="AG437" s="162"/>
      <c r="AH437" s="162"/>
      <c r="AI437" s="162"/>
      <c r="AJ437" s="166"/>
      <c r="AK437" s="167"/>
      <c r="AL437" s="167"/>
      <c r="AM437" s="167"/>
      <c r="AN437" s="167"/>
      <c r="AO437" s="167"/>
      <c r="AP437" s="167"/>
      <c r="AQ437" s="167"/>
      <c r="AR437" s="168"/>
      <c r="AS437" s="169"/>
      <c r="AT437" s="156"/>
      <c r="AU437" s="157"/>
      <c r="AV437" s="157"/>
      <c r="AW437" s="158"/>
      <c r="AX437" s="120"/>
      <c r="AY437" s="159"/>
      <c r="AZ437" s="159"/>
      <c r="BA437" s="159"/>
      <c r="BB437" s="159"/>
      <c r="BC437" s="159"/>
      <c r="BD437" s="159"/>
      <c r="BE437" s="159"/>
      <c r="BF437" s="159"/>
      <c r="BG437" s="159"/>
      <c r="BH437" s="159"/>
      <c r="BI437" s="159"/>
      <c r="BJ437" s="159"/>
      <c r="BK437" s="159"/>
      <c r="BL437" s="159"/>
      <c r="BM437" s="159"/>
      <c r="BN437" s="159"/>
      <c r="BP437" s="93"/>
      <c r="BQ437" s="93"/>
      <c r="BR437" s="93"/>
      <c r="BS437" s="93"/>
      <c r="BT437" s="161"/>
    </row>
    <row r="438" spans="3:72" x14ac:dyDescent="0.2">
      <c r="C438" s="154"/>
      <c r="D438" s="154"/>
      <c r="E438" s="155"/>
      <c r="F438" s="162"/>
      <c r="G438" s="162"/>
      <c r="H438" s="162"/>
      <c r="I438" s="162"/>
      <c r="J438" s="163"/>
      <c r="K438" s="163"/>
      <c r="L438" s="164"/>
      <c r="M438" s="164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5"/>
      <c r="AG438" s="162"/>
      <c r="AH438" s="162"/>
      <c r="AI438" s="162"/>
      <c r="AJ438" s="166"/>
      <c r="AK438" s="167"/>
      <c r="AL438" s="167"/>
      <c r="AM438" s="167"/>
      <c r="AN438" s="167"/>
      <c r="AO438" s="167"/>
      <c r="AP438" s="167"/>
      <c r="AQ438" s="167"/>
      <c r="AR438" s="168"/>
      <c r="AS438" s="169"/>
      <c r="AT438" s="156"/>
      <c r="AU438" s="157"/>
      <c r="AV438" s="157"/>
      <c r="AW438" s="158"/>
      <c r="AX438" s="120"/>
      <c r="AY438" s="159"/>
      <c r="AZ438" s="159"/>
      <c r="BA438" s="159"/>
      <c r="BB438" s="159"/>
      <c r="BC438" s="159"/>
      <c r="BD438" s="159"/>
      <c r="BE438" s="159"/>
      <c r="BF438" s="159"/>
      <c r="BG438" s="159"/>
      <c r="BH438" s="159"/>
      <c r="BI438" s="159"/>
      <c r="BJ438" s="159"/>
      <c r="BK438" s="159"/>
      <c r="BL438" s="159"/>
      <c r="BM438" s="159"/>
      <c r="BN438" s="159"/>
      <c r="BP438" s="93"/>
      <c r="BQ438" s="93"/>
      <c r="BR438" s="93"/>
      <c r="BS438" s="93"/>
      <c r="BT438" s="161"/>
    </row>
    <row r="439" spans="3:72" x14ac:dyDescent="0.2">
      <c r="C439" s="154"/>
      <c r="D439" s="154"/>
      <c r="E439" s="155"/>
      <c r="F439" s="162"/>
      <c r="G439" s="162"/>
      <c r="H439" s="162"/>
      <c r="I439" s="162"/>
      <c r="J439" s="163"/>
      <c r="K439" s="163"/>
      <c r="L439" s="164"/>
      <c r="M439" s="164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5"/>
      <c r="AG439" s="162"/>
      <c r="AH439" s="162"/>
      <c r="AI439" s="162"/>
      <c r="AJ439" s="166"/>
      <c r="AK439" s="167"/>
      <c r="AL439" s="167"/>
      <c r="AM439" s="167"/>
      <c r="AN439" s="167"/>
      <c r="AO439" s="167"/>
      <c r="AP439" s="167"/>
      <c r="AQ439" s="167"/>
      <c r="AR439" s="168"/>
      <c r="AS439" s="169"/>
      <c r="AT439" s="156"/>
      <c r="AU439" s="157"/>
      <c r="AV439" s="157"/>
      <c r="AW439" s="158"/>
      <c r="AX439" s="120"/>
      <c r="AY439" s="159"/>
      <c r="AZ439" s="159"/>
      <c r="BA439" s="159"/>
      <c r="BB439" s="159"/>
      <c r="BC439" s="159"/>
      <c r="BD439" s="159"/>
      <c r="BE439" s="159"/>
      <c r="BF439" s="159"/>
      <c r="BG439" s="159"/>
      <c r="BH439" s="159"/>
      <c r="BI439" s="159"/>
      <c r="BJ439" s="159"/>
      <c r="BK439" s="159"/>
      <c r="BL439" s="159"/>
      <c r="BM439" s="159"/>
      <c r="BN439" s="159"/>
      <c r="BP439" s="93"/>
      <c r="BQ439" s="93"/>
      <c r="BR439" s="93"/>
      <c r="BS439" s="93"/>
      <c r="BT439" s="161"/>
    </row>
    <row r="440" spans="3:72" x14ac:dyDescent="0.2">
      <c r="C440" s="154"/>
      <c r="D440" s="154"/>
      <c r="E440" s="155"/>
      <c r="F440" s="162"/>
      <c r="G440" s="162"/>
      <c r="H440" s="162"/>
      <c r="I440" s="162"/>
      <c r="J440" s="163"/>
      <c r="K440" s="163"/>
      <c r="L440" s="164"/>
      <c r="M440" s="164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5"/>
      <c r="AG440" s="162"/>
      <c r="AH440" s="162"/>
      <c r="AI440" s="162"/>
      <c r="AJ440" s="166"/>
      <c r="AK440" s="167"/>
      <c r="AL440" s="167"/>
      <c r="AM440" s="167"/>
      <c r="AN440" s="167"/>
      <c r="AO440" s="167"/>
      <c r="AP440" s="167"/>
      <c r="AQ440" s="167"/>
      <c r="AR440" s="168"/>
      <c r="AS440" s="169"/>
      <c r="AT440" s="156"/>
      <c r="AU440" s="157"/>
      <c r="AV440" s="157"/>
      <c r="AW440" s="158"/>
      <c r="AX440" s="120"/>
      <c r="AY440" s="159"/>
      <c r="AZ440" s="159"/>
      <c r="BA440" s="159"/>
      <c r="BB440" s="159"/>
      <c r="BC440" s="159"/>
      <c r="BD440" s="159"/>
      <c r="BE440" s="159"/>
      <c r="BF440" s="159"/>
      <c r="BG440" s="159"/>
      <c r="BH440" s="159"/>
      <c r="BI440" s="159"/>
      <c r="BJ440" s="159"/>
      <c r="BK440" s="159"/>
      <c r="BL440" s="159"/>
      <c r="BM440" s="159"/>
      <c r="BN440" s="159"/>
      <c r="BP440" s="93"/>
      <c r="BQ440" s="93"/>
      <c r="BR440" s="93"/>
      <c r="BS440" s="93"/>
      <c r="BT440" s="161"/>
    </row>
    <row r="441" spans="3:72" x14ac:dyDescent="0.2">
      <c r="C441" s="154"/>
      <c r="D441" s="154"/>
      <c r="E441" s="155"/>
      <c r="F441" s="162"/>
      <c r="G441" s="162"/>
      <c r="H441" s="162"/>
      <c r="I441" s="162"/>
      <c r="J441" s="163"/>
      <c r="K441" s="163"/>
      <c r="L441" s="164"/>
      <c r="M441" s="164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5"/>
      <c r="AG441" s="162"/>
      <c r="AH441" s="162"/>
      <c r="AI441" s="162"/>
      <c r="AJ441" s="166"/>
      <c r="AK441" s="167"/>
      <c r="AL441" s="167"/>
      <c r="AM441" s="167"/>
      <c r="AN441" s="167"/>
      <c r="AO441" s="167"/>
      <c r="AP441" s="167"/>
      <c r="AQ441" s="167"/>
      <c r="AR441" s="168"/>
      <c r="AS441" s="169"/>
      <c r="AT441" s="156"/>
      <c r="AU441" s="157"/>
      <c r="AV441" s="157"/>
      <c r="AW441" s="158"/>
      <c r="AX441" s="120"/>
      <c r="AY441" s="159"/>
      <c r="AZ441" s="159"/>
      <c r="BA441" s="159"/>
      <c r="BB441" s="159"/>
      <c r="BC441" s="159"/>
      <c r="BD441" s="159"/>
      <c r="BE441" s="159"/>
      <c r="BF441" s="159"/>
      <c r="BG441" s="159"/>
      <c r="BH441" s="159"/>
      <c r="BI441" s="159"/>
      <c r="BJ441" s="159"/>
      <c r="BK441" s="159"/>
      <c r="BL441" s="159"/>
      <c r="BM441" s="159"/>
      <c r="BN441" s="159"/>
      <c r="BP441" s="93"/>
      <c r="BQ441" s="93"/>
      <c r="BR441" s="93"/>
      <c r="BS441" s="93"/>
      <c r="BT441" s="161"/>
    </row>
    <row r="442" spans="3:72" x14ac:dyDescent="0.2">
      <c r="C442" s="154"/>
      <c r="D442" s="154"/>
      <c r="E442" s="155"/>
      <c r="F442" s="162"/>
      <c r="G442" s="162"/>
      <c r="H442" s="162"/>
      <c r="I442" s="162"/>
      <c r="J442" s="163"/>
      <c r="K442" s="163"/>
      <c r="L442" s="164"/>
      <c r="M442" s="164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5"/>
      <c r="AG442" s="162"/>
      <c r="AH442" s="162"/>
      <c r="AI442" s="162"/>
      <c r="AJ442" s="166"/>
      <c r="AK442" s="167"/>
      <c r="AL442" s="167"/>
      <c r="AM442" s="167"/>
      <c r="AN442" s="167"/>
      <c r="AO442" s="167"/>
      <c r="AP442" s="167"/>
      <c r="AQ442" s="167"/>
      <c r="AR442" s="168"/>
      <c r="AS442" s="169"/>
      <c r="AT442" s="156"/>
      <c r="AU442" s="157"/>
      <c r="AV442" s="157"/>
      <c r="AW442" s="158"/>
      <c r="AX442" s="120"/>
      <c r="AY442" s="159"/>
      <c r="AZ442" s="159"/>
      <c r="BA442" s="159"/>
      <c r="BB442" s="159"/>
      <c r="BC442" s="159"/>
      <c r="BD442" s="159"/>
      <c r="BE442" s="159"/>
      <c r="BF442" s="159"/>
      <c r="BG442" s="159"/>
      <c r="BH442" s="159"/>
      <c r="BI442" s="159"/>
      <c r="BJ442" s="159"/>
      <c r="BK442" s="159"/>
      <c r="BL442" s="159"/>
      <c r="BM442" s="159"/>
      <c r="BN442" s="159"/>
      <c r="BP442" s="93"/>
      <c r="BQ442" s="93"/>
      <c r="BR442" s="93"/>
      <c r="BS442" s="93"/>
      <c r="BT442" s="161"/>
    </row>
    <row r="443" spans="3:72" x14ac:dyDescent="0.2">
      <c r="C443" s="154"/>
      <c r="D443" s="154"/>
      <c r="E443" s="155"/>
      <c r="F443" s="162"/>
      <c r="G443" s="162"/>
      <c r="H443" s="162"/>
      <c r="I443" s="162"/>
      <c r="J443" s="163"/>
      <c r="K443" s="163"/>
      <c r="L443" s="164"/>
      <c r="M443" s="164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5"/>
      <c r="AG443" s="162"/>
      <c r="AH443" s="162"/>
      <c r="AI443" s="162"/>
      <c r="AJ443" s="166"/>
      <c r="AK443" s="167"/>
      <c r="AL443" s="167"/>
      <c r="AM443" s="167"/>
      <c r="AN443" s="167"/>
      <c r="AO443" s="167"/>
      <c r="AP443" s="167"/>
      <c r="AQ443" s="167"/>
      <c r="AR443" s="168"/>
      <c r="AS443" s="169"/>
      <c r="AT443" s="156"/>
      <c r="AU443" s="157"/>
      <c r="AV443" s="157"/>
      <c r="AW443" s="158"/>
      <c r="AX443" s="120"/>
      <c r="AY443" s="159"/>
      <c r="AZ443" s="159"/>
      <c r="BA443" s="159"/>
      <c r="BB443" s="159"/>
      <c r="BC443" s="159"/>
      <c r="BD443" s="159"/>
      <c r="BE443" s="159"/>
      <c r="BF443" s="159"/>
      <c r="BG443" s="159"/>
      <c r="BH443" s="159"/>
      <c r="BI443" s="159"/>
      <c r="BJ443" s="159"/>
      <c r="BK443" s="159"/>
      <c r="BL443" s="159"/>
      <c r="BM443" s="159"/>
      <c r="BN443" s="159"/>
      <c r="BP443" s="93"/>
      <c r="BQ443" s="93"/>
      <c r="BR443" s="93"/>
      <c r="BS443" s="93"/>
      <c r="BT443" s="161"/>
    </row>
    <row r="444" spans="3:72" x14ac:dyDescent="0.2">
      <c r="C444" s="154"/>
      <c r="D444" s="154"/>
      <c r="E444" s="155"/>
      <c r="F444" s="162"/>
      <c r="G444" s="162"/>
      <c r="H444" s="162"/>
      <c r="I444" s="162"/>
      <c r="J444" s="163"/>
      <c r="K444" s="163"/>
      <c r="L444" s="164"/>
      <c r="M444" s="164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5"/>
      <c r="AG444" s="162"/>
      <c r="AH444" s="162"/>
      <c r="AI444" s="162"/>
      <c r="AJ444" s="166"/>
      <c r="AK444" s="167"/>
      <c r="AL444" s="167"/>
      <c r="AM444" s="167"/>
      <c r="AN444" s="167"/>
      <c r="AO444" s="167"/>
      <c r="AP444" s="167"/>
      <c r="AQ444" s="167"/>
      <c r="AR444" s="168"/>
      <c r="AS444" s="169"/>
      <c r="AT444" s="156"/>
      <c r="AU444" s="157"/>
      <c r="AV444" s="157"/>
      <c r="AW444" s="158"/>
      <c r="AX444" s="120"/>
      <c r="AY444" s="159"/>
      <c r="AZ444" s="159"/>
      <c r="BA444" s="159"/>
      <c r="BB444" s="159"/>
      <c r="BC444" s="159"/>
      <c r="BD444" s="159"/>
      <c r="BE444" s="159"/>
      <c r="BF444" s="159"/>
      <c r="BG444" s="159"/>
      <c r="BH444" s="159"/>
      <c r="BI444" s="159"/>
      <c r="BJ444" s="159"/>
      <c r="BK444" s="159"/>
      <c r="BL444" s="159"/>
      <c r="BM444" s="159"/>
      <c r="BN444" s="159"/>
      <c r="BP444" s="93"/>
      <c r="BQ444" s="93"/>
      <c r="BR444" s="93"/>
      <c r="BS444" s="93"/>
      <c r="BT444" s="161"/>
    </row>
    <row r="445" spans="3:72" x14ac:dyDescent="0.2">
      <c r="C445" s="154"/>
      <c r="D445" s="154"/>
      <c r="E445" s="155"/>
      <c r="F445" s="162"/>
      <c r="G445" s="162"/>
      <c r="H445" s="162"/>
      <c r="I445" s="162"/>
      <c r="J445" s="163"/>
      <c r="K445" s="163"/>
      <c r="L445" s="164"/>
      <c r="M445" s="164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5"/>
      <c r="AG445" s="162"/>
      <c r="AH445" s="162"/>
      <c r="AI445" s="162"/>
      <c r="AJ445" s="166"/>
      <c r="AK445" s="167"/>
      <c r="AL445" s="167"/>
      <c r="AM445" s="167"/>
      <c r="AN445" s="167"/>
      <c r="AO445" s="167"/>
      <c r="AP445" s="167"/>
      <c r="AQ445" s="167"/>
      <c r="AR445" s="168"/>
      <c r="AS445" s="169"/>
      <c r="AT445" s="156"/>
      <c r="AU445" s="157"/>
      <c r="AV445" s="157"/>
      <c r="AW445" s="158"/>
      <c r="AX445" s="120"/>
      <c r="AY445" s="159"/>
      <c r="AZ445" s="159"/>
      <c r="BA445" s="159"/>
      <c r="BB445" s="159"/>
      <c r="BC445" s="159"/>
      <c r="BD445" s="159"/>
      <c r="BE445" s="159"/>
      <c r="BF445" s="159"/>
      <c r="BG445" s="159"/>
      <c r="BH445" s="159"/>
      <c r="BI445" s="159"/>
      <c r="BJ445" s="159"/>
      <c r="BK445" s="159"/>
      <c r="BL445" s="159"/>
      <c r="BM445" s="159"/>
      <c r="BN445" s="159"/>
      <c r="BP445" s="93"/>
      <c r="BQ445" s="93"/>
      <c r="BR445" s="93"/>
      <c r="BS445" s="93"/>
      <c r="BT445" s="161"/>
    </row>
    <row r="446" spans="3:72" x14ac:dyDescent="0.2">
      <c r="C446" s="154"/>
      <c r="D446" s="154"/>
      <c r="E446" s="155"/>
      <c r="F446" s="162"/>
      <c r="G446" s="162"/>
      <c r="H446" s="162"/>
      <c r="I446" s="162"/>
      <c r="J446" s="163"/>
      <c r="K446" s="163"/>
      <c r="L446" s="164"/>
      <c r="M446" s="164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5"/>
      <c r="AG446" s="162"/>
      <c r="AH446" s="162"/>
      <c r="AI446" s="162"/>
      <c r="AJ446" s="166"/>
      <c r="AK446" s="167"/>
      <c r="AL446" s="167"/>
      <c r="AM446" s="167"/>
      <c r="AN446" s="167"/>
      <c r="AO446" s="167"/>
      <c r="AP446" s="167"/>
      <c r="AQ446" s="167"/>
      <c r="AR446" s="168"/>
      <c r="AS446" s="169"/>
      <c r="AT446" s="156"/>
      <c r="AU446" s="157"/>
      <c r="AV446" s="157"/>
      <c r="AW446" s="158"/>
      <c r="AX446" s="120"/>
      <c r="AY446" s="159"/>
      <c r="AZ446" s="159"/>
      <c r="BA446" s="159"/>
      <c r="BB446" s="159"/>
      <c r="BC446" s="159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P446" s="93"/>
      <c r="BQ446" s="93"/>
      <c r="BR446" s="93"/>
      <c r="BS446" s="93"/>
      <c r="BT446" s="161"/>
    </row>
    <row r="447" spans="3:72" x14ac:dyDescent="0.2">
      <c r="C447" s="154"/>
      <c r="D447" s="154"/>
      <c r="E447" s="155"/>
      <c r="F447" s="162"/>
      <c r="G447" s="162"/>
      <c r="H447" s="162"/>
      <c r="I447" s="162"/>
      <c r="J447" s="163"/>
      <c r="K447" s="163"/>
      <c r="L447" s="164"/>
      <c r="M447" s="164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5"/>
      <c r="AG447" s="162"/>
      <c r="AH447" s="162"/>
      <c r="AI447" s="162"/>
      <c r="AJ447" s="166"/>
      <c r="AK447" s="167"/>
      <c r="AL447" s="167"/>
      <c r="AM447" s="167"/>
      <c r="AN447" s="167"/>
      <c r="AO447" s="167"/>
      <c r="AP447" s="167"/>
      <c r="AQ447" s="167"/>
      <c r="AR447" s="168"/>
      <c r="AS447" s="169"/>
      <c r="AT447" s="156"/>
      <c r="AU447" s="157"/>
      <c r="AV447" s="157"/>
      <c r="AW447" s="158"/>
      <c r="AX447" s="120"/>
      <c r="AY447" s="159"/>
      <c r="AZ447" s="159"/>
      <c r="BA447" s="159"/>
      <c r="BB447" s="159"/>
      <c r="BC447" s="159"/>
      <c r="BD447" s="159"/>
      <c r="BE447" s="159"/>
      <c r="BF447" s="159"/>
      <c r="BG447" s="159"/>
      <c r="BH447" s="159"/>
      <c r="BI447" s="159"/>
      <c r="BJ447" s="159"/>
      <c r="BK447" s="159"/>
      <c r="BL447" s="159"/>
      <c r="BM447" s="159"/>
      <c r="BN447" s="159"/>
      <c r="BP447" s="93"/>
      <c r="BQ447" s="93"/>
      <c r="BR447" s="93"/>
      <c r="BS447" s="93"/>
      <c r="BT447" s="161"/>
    </row>
    <row r="448" spans="3:72" x14ac:dyDescent="0.2">
      <c r="C448" s="154"/>
      <c r="D448" s="154"/>
      <c r="E448" s="155"/>
      <c r="F448" s="162"/>
      <c r="G448" s="162"/>
      <c r="H448" s="162"/>
      <c r="I448" s="162"/>
      <c r="J448" s="163"/>
      <c r="K448" s="163"/>
      <c r="L448" s="164"/>
      <c r="M448" s="164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5"/>
      <c r="AG448" s="162"/>
      <c r="AH448" s="162"/>
      <c r="AI448" s="162"/>
      <c r="AJ448" s="166"/>
      <c r="AK448" s="167"/>
      <c r="AL448" s="167"/>
      <c r="AM448" s="167"/>
      <c r="AN448" s="167"/>
      <c r="AO448" s="167"/>
      <c r="AP448" s="167"/>
      <c r="AQ448" s="167"/>
      <c r="AR448" s="168"/>
      <c r="AS448" s="169"/>
      <c r="AT448" s="156"/>
      <c r="AU448" s="157"/>
      <c r="AV448" s="157"/>
      <c r="AW448" s="158"/>
      <c r="AX448" s="120"/>
      <c r="AY448" s="159"/>
      <c r="AZ448" s="159"/>
      <c r="BA448" s="159"/>
      <c r="BB448" s="159"/>
      <c r="BC448" s="159"/>
      <c r="BD448" s="159"/>
      <c r="BE448" s="159"/>
      <c r="BF448" s="159"/>
      <c r="BG448" s="159"/>
      <c r="BH448" s="159"/>
      <c r="BI448" s="159"/>
      <c r="BJ448" s="159"/>
      <c r="BK448" s="159"/>
      <c r="BL448" s="159"/>
      <c r="BM448" s="159"/>
      <c r="BN448" s="159"/>
      <c r="BP448" s="93"/>
      <c r="BQ448" s="93"/>
      <c r="BR448" s="93"/>
      <c r="BS448" s="93"/>
      <c r="BT448" s="161"/>
    </row>
    <row r="449" spans="3:72" x14ac:dyDescent="0.2">
      <c r="C449" s="154"/>
      <c r="D449" s="154"/>
      <c r="E449" s="155"/>
      <c r="F449" s="162"/>
      <c r="G449" s="162"/>
      <c r="H449" s="162"/>
      <c r="I449" s="162"/>
      <c r="J449" s="163"/>
      <c r="K449" s="163"/>
      <c r="L449" s="164"/>
      <c r="M449" s="164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5"/>
      <c r="AG449" s="162"/>
      <c r="AH449" s="162"/>
      <c r="AI449" s="162"/>
      <c r="AJ449" s="166"/>
      <c r="AK449" s="167"/>
      <c r="AL449" s="167"/>
      <c r="AM449" s="167"/>
      <c r="AN449" s="167"/>
      <c r="AO449" s="167"/>
      <c r="AP449" s="167"/>
      <c r="AQ449" s="167"/>
      <c r="AR449" s="168"/>
      <c r="AS449" s="169"/>
      <c r="AT449" s="156"/>
      <c r="AU449" s="157"/>
      <c r="AV449" s="157"/>
      <c r="AW449" s="158"/>
      <c r="AX449" s="120"/>
      <c r="AY449" s="159"/>
      <c r="AZ449" s="159"/>
      <c r="BA449" s="159"/>
      <c r="BB449" s="159"/>
      <c r="BC449" s="159"/>
      <c r="BD449" s="159"/>
      <c r="BE449" s="159"/>
      <c r="BF449" s="159"/>
      <c r="BG449" s="159"/>
      <c r="BH449" s="159"/>
      <c r="BI449" s="159"/>
      <c r="BJ449" s="159"/>
      <c r="BK449" s="159"/>
      <c r="BL449" s="159"/>
      <c r="BM449" s="159"/>
      <c r="BN449" s="159"/>
      <c r="BP449" s="93"/>
      <c r="BQ449" s="93"/>
      <c r="BR449" s="93"/>
      <c r="BS449" s="93"/>
      <c r="BT449" s="161"/>
    </row>
    <row r="450" spans="3:72" x14ac:dyDescent="0.2">
      <c r="C450" s="154"/>
      <c r="D450" s="154"/>
      <c r="E450" s="155"/>
      <c r="F450" s="162"/>
      <c r="G450" s="162"/>
      <c r="H450" s="162"/>
      <c r="I450" s="162"/>
      <c r="J450" s="163"/>
      <c r="K450" s="163"/>
      <c r="L450" s="164"/>
      <c r="M450" s="164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5"/>
      <c r="AG450" s="162"/>
      <c r="AH450" s="162"/>
      <c r="AI450" s="162"/>
      <c r="AJ450" s="166"/>
      <c r="AK450" s="167"/>
      <c r="AL450" s="167"/>
      <c r="AM450" s="167"/>
      <c r="AN450" s="167"/>
      <c r="AO450" s="167"/>
      <c r="AP450" s="167"/>
      <c r="AQ450" s="167"/>
      <c r="AR450" s="168"/>
      <c r="AS450" s="169"/>
      <c r="AT450" s="156"/>
      <c r="AU450" s="157"/>
      <c r="AV450" s="157"/>
      <c r="AW450" s="158"/>
      <c r="AX450" s="120"/>
      <c r="AY450" s="159"/>
      <c r="AZ450" s="159"/>
      <c r="BA450" s="159"/>
      <c r="BB450" s="159"/>
      <c r="BC450" s="159"/>
      <c r="BD450" s="159"/>
      <c r="BE450" s="159"/>
      <c r="BF450" s="159"/>
      <c r="BG450" s="159"/>
      <c r="BH450" s="159"/>
      <c r="BI450" s="159"/>
      <c r="BJ450" s="159"/>
      <c r="BK450" s="159"/>
      <c r="BL450" s="159"/>
      <c r="BM450" s="159"/>
      <c r="BN450" s="159"/>
      <c r="BP450" s="93"/>
      <c r="BQ450" s="93"/>
      <c r="BR450" s="93"/>
      <c r="BS450" s="93"/>
      <c r="BT450" s="161"/>
    </row>
    <row r="451" spans="3:72" x14ac:dyDescent="0.2">
      <c r="C451" s="154"/>
      <c r="D451" s="154"/>
      <c r="E451" s="155"/>
      <c r="F451" s="162"/>
      <c r="G451" s="162"/>
      <c r="H451" s="162"/>
      <c r="I451" s="162"/>
      <c r="J451" s="163"/>
      <c r="K451" s="163"/>
      <c r="L451" s="164"/>
      <c r="M451" s="164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5"/>
      <c r="AG451" s="162"/>
      <c r="AH451" s="162"/>
      <c r="AI451" s="162"/>
      <c r="AJ451" s="166"/>
      <c r="AK451" s="167"/>
      <c r="AL451" s="167"/>
      <c r="AM451" s="167"/>
      <c r="AN451" s="167"/>
      <c r="AO451" s="167"/>
      <c r="AP451" s="167"/>
      <c r="AQ451" s="167"/>
      <c r="AR451" s="168"/>
      <c r="AS451" s="169"/>
      <c r="AT451" s="156"/>
      <c r="AU451" s="157"/>
      <c r="AV451" s="157"/>
      <c r="AW451" s="158"/>
      <c r="AX451" s="120"/>
      <c r="AY451" s="159"/>
      <c r="AZ451" s="159"/>
      <c r="BA451" s="159"/>
      <c r="BB451" s="159"/>
      <c r="BC451" s="159"/>
      <c r="BD451" s="159"/>
      <c r="BE451" s="159"/>
      <c r="BF451" s="159"/>
      <c r="BG451" s="159"/>
      <c r="BH451" s="159"/>
      <c r="BI451" s="159"/>
      <c r="BJ451" s="159"/>
      <c r="BK451" s="159"/>
      <c r="BL451" s="159"/>
      <c r="BM451" s="159"/>
      <c r="BN451" s="159"/>
      <c r="BP451" s="93"/>
      <c r="BQ451" s="93"/>
      <c r="BR451" s="93"/>
      <c r="BS451" s="93"/>
      <c r="BT451" s="161"/>
    </row>
    <row r="452" spans="3:72" x14ac:dyDescent="0.2">
      <c r="C452" s="154"/>
      <c r="D452" s="154"/>
      <c r="E452" s="155"/>
      <c r="F452" s="162"/>
      <c r="G452" s="162"/>
      <c r="H452" s="162"/>
      <c r="I452" s="162"/>
      <c r="J452" s="163"/>
      <c r="K452" s="163"/>
      <c r="L452" s="164"/>
      <c r="M452" s="164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5"/>
      <c r="AG452" s="162"/>
      <c r="AH452" s="162"/>
      <c r="AI452" s="162"/>
      <c r="AJ452" s="166"/>
      <c r="AK452" s="167"/>
      <c r="AL452" s="167"/>
      <c r="AM452" s="167"/>
      <c r="AN452" s="167"/>
      <c r="AO452" s="167"/>
      <c r="AP452" s="167"/>
      <c r="AQ452" s="167"/>
      <c r="AR452" s="168"/>
      <c r="AS452" s="169"/>
      <c r="AT452" s="156"/>
      <c r="AU452" s="157"/>
      <c r="AV452" s="157"/>
      <c r="AW452" s="158"/>
      <c r="AX452" s="120"/>
      <c r="AY452" s="159"/>
      <c r="AZ452" s="159"/>
      <c r="BA452" s="159"/>
      <c r="BB452" s="159"/>
      <c r="BC452" s="159"/>
      <c r="BD452" s="159"/>
      <c r="BE452" s="159"/>
      <c r="BF452" s="159"/>
      <c r="BG452" s="159"/>
      <c r="BH452" s="159"/>
      <c r="BI452" s="159"/>
      <c r="BJ452" s="159"/>
      <c r="BK452" s="159"/>
      <c r="BL452" s="159"/>
      <c r="BM452" s="159"/>
      <c r="BN452" s="159"/>
      <c r="BP452" s="93"/>
      <c r="BQ452" s="93"/>
      <c r="BR452" s="93"/>
      <c r="BS452" s="93"/>
      <c r="BT452" s="161"/>
    </row>
    <row r="453" spans="3:72" x14ac:dyDescent="0.2">
      <c r="C453" s="154"/>
      <c r="D453" s="154"/>
      <c r="E453" s="155"/>
      <c r="F453" s="162"/>
      <c r="G453" s="162"/>
      <c r="H453" s="162"/>
      <c r="I453" s="162"/>
      <c r="J453" s="163"/>
      <c r="K453" s="163"/>
      <c r="L453" s="164"/>
      <c r="M453" s="164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5"/>
      <c r="AG453" s="162"/>
      <c r="AH453" s="162"/>
      <c r="AI453" s="162"/>
      <c r="AJ453" s="166"/>
      <c r="AK453" s="167"/>
      <c r="AL453" s="167"/>
      <c r="AM453" s="167"/>
      <c r="AN453" s="167"/>
      <c r="AO453" s="167"/>
      <c r="AP453" s="167"/>
      <c r="AQ453" s="167"/>
      <c r="AR453" s="168"/>
      <c r="AS453" s="169"/>
      <c r="AT453" s="156"/>
      <c r="AU453" s="157"/>
      <c r="AV453" s="157"/>
      <c r="AW453" s="158"/>
      <c r="AX453" s="120"/>
      <c r="AY453" s="159"/>
      <c r="AZ453" s="159"/>
      <c r="BA453" s="159"/>
      <c r="BB453" s="159"/>
      <c r="BC453" s="159"/>
      <c r="BD453" s="159"/>
      <c r="BE453" s="159"/>
      <c r="BF453" s="159"/>
      <c r="BG453" s="159"/>
      <c r="BH453" s="159"/>
      <c r="BI453" s="159"/>
      <c r="BJ453" s="159"/>
      <c r="BK453" s="159"/>
      <c r="BL453" s="159"/>
      <c r="BM453" s="159"/>
      <c r="BN453" s="159"/>
      <c r="BP453" s="93"/>
      <c r="BQ453" s="93"/>
      <c r="BR453" s="93"/>
      <c r="BS453" s="93"/>
      <c r="BT453" s="161"/>
    </row>
    <row r="454" spans="3:72" x14ac:dyDescent="0.2">
      <c r="C454" s="154"/>
      <c r="D454" s="154"/>
      <c r="E454" s="155"/>
      <c r="F454" s="162"/>
      <c r="G454" s="162"/>
      <c r="H454" s="162"/>
      <c r="I454" s="162"/>
      <c r="J454" s="163"/>
      <c r="K454" s="163"/>
      <c r="L454" s="164"/>
      <c r="M454" s="164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5"/>
      <c r="AG454" s="162"/>
      <c r="AH454" s="162"/>
      <c r="AI454" s="162"/>
      <c r="AJ454" s="166"/>
      <c r="AK454" s="167"/>
      <c r="AL454" s="167"/>
      <c r="AM454" s="167"/>
      <c r="AN454" s="167"/>
      <c r="AO454" s="167"/>
      <c r="AP454" s="167"/>
      <c r="AQ454" s="167"/>
      <c r="AR454" s="168"/>
      <c r="AS454" s="169"/>
      <c r="AT454" s="156"/>
      <c r="AU454" s="157"/>
      <c r="AV454" s="157"/>
      <c r="AW454" s="158"/>
      <c r="AX454" s="120"/>
      <c r="AY454" s="159"/>
      <c r="AZ454" s="159"/>
      <c r="BA454" s="159"/>
      <c r="BB454" s="159"/>
      <c r="BC454" s="159"/>
      <c r="BD454" s="159"/>
      <c r="BE454" s="159"/>
      <c r="BF454" s="159"/>
      <c r="BG454" s="159"/>
      <c r="BH454" s="159"/>
      <c r="BI454" s="159"/>
      <c r="BJ454" s="159"/>
      <c r="BK454" s="159"/>
      <c r="BL454" s="159"/>
      <c r="BM454" s="159"/>
      <c r="BN454" s="159"/>
      <c r="BP454" s="93"/>
      <c r="BQ454" s="93"/>
      <c r="BR454" s="93"/>
      <c r="BS454" s="93"/>
      <c r="BT454" s="161"/>
    </row>
    <row r="455" spans="3:72" x14ac:dyDescent="0.2">
      <c r="C455" s="154"/>
      <c r="D455" s="154"/>
      <c r="E455" s="155"/>
      <c r="F455" s="162"/>
      <c r="G455" s="162"/>
      <c r="H455" s="162"/>
      <c r="I455" s="162"/>
      <c r="J455" s="163"/>
      <c r="K455" s="163"/>
      <c r="L455" s="164"/>
      <c r="M455" s="164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5"/>
      <c r="AG455" s="162"/>
      <c r="AH455" s="162"/>
      <c r="AI455" s="162"/>
      <c r="AJ455" s="166"/>
      <c r="AK455" s="167"/>
      <c r="AL455" s="167"/>
      <c r="AM455" s="167"/>
      <c r="AN455" s="167"/>
      <c r="AO455" s="167"/>
      <c r="AP455" s="167"/>
      <c r="AQ455" s="167"/>
      <c r="AR455" s="168"/>
      <c r="AS455" s="169"/>
      <c r="AT455" s="156"/>
      <c r="AU455" s="157"/>
      <c r="AV455" s="157"/>
      <c r="AW455" s="158"/>
      <c r="AX455" s="120"/>
      <c r="AY455" s="159"/>
      <c r="AZ455" s="159"/>
      <c r="BA455" s="159"/>
      <c r="BB455" s="159"/>
      <c r="BC455" s="159"/>
      <c r="BD455" s="159"/>
      <c r="BE455" s="159"/>
      <c r="BF455" s="159"/>
      <c r="BG455" s="159"/>
      <c r="BH455" s="159"/>
      <c r="BI455" s="159"/>
      <c r="BJ455" s="159"/>
      <c r="BK455" s="159"/>
      <c r="BL455" s="159"/>
      <c r="BM455" s="159"/>
      <c r="BN455" s="159"/>
      <c r="BP455" s="93"/>
      <c r="BQ455" s="93"/>
      <c r="BR455" s="93"/>
      <c r="BS455" s="93"/>
      <c r="BT455" s="161"/>
    </row>
    <row r="456" spans="3:72" x14ac:dyDescent="0.2">
      <c r="C456" s="154"/>
      <c r="D456" s="154"/>
      <c r="E456" s="155"/>
      <c r="F456" s="162"/>
      <c r="G456" s="162"/>
      <c r="H456" s="162"/>
      <c r="I456" s="162"/>
      <c r="J456" s="163"/>
      <c r="K456" s="163"/>
      <c r="L456" s="164"/>
      <c r="M456" s="164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5"/>
      <c r="AG456" s="162"/>
      <c r="AH456" s="162"/>
      <c r="AI456" s="162"/>
      <c r="AJ456" s="166"/>
      <c r="AK456" s="167"/>
      <c r="AL456" s="167"/>
      <c r="AM456" s="167"/>
      <c r="AN456" s="167"/>
      <c r="AO456" s="167"/>
      <c r="AP456" s="167"/>
      <c r="AQ456" s="167"/>
      <c r="AR456" s="168"/>
      <c r="AS456" s="169"/>
      <c r="AT456" s="156"/>
      <c r="AU456" s="157"/>
      <c r="AV456" s="157"/>
      <c r="AW456" s="158"/>
      <c r="AX456" s="120"/>
      <c r="AY456" s="159"/>
      <c r="AZ456" s="159"/>
      <c r="BA456" s="159"/>
      <c r="BB456" s="159"/>
      <c r="BC456" s="159"/>
      <c r="BD456" s="159"/>
      <c r="BE456" s="159"/>
      <c r="BF456" s="159"/>
      <c r="BG456" s="159"/>
      <c r="BH456" s="159"/>
      <c r="BI456" s="159"/>
      <c r="BJ456" s="159"/>
      <c r="BK456" s="159"/>
      <c r="BL456" s="159"/>
      <c r="BM456" s="159"/>
      <c r="BN456" s="159"/>
      <c r="BP456" s="93"/>
      <c r="BQ456" s="93"/>
      <c r="BR456" s="93"/>
      <c r="BS456" s="93"/>
      <c r="BT456" s="161"/>
    </row>
    <row r="457" spans="3:72" x14ac:dyDescent="0.2">
      <c r="C457" s="154"/>
      <c r="D457" s="154"/>
      <c r="E457" s="155"/>
      <c r="F457" s="162"/>
      <c r="G457" s="162"/>
      <c r="H457" s="162"/>
      <c r="I457" s="162"/>
      <c r="J457" s="163"/>
      <c r="K457" s="163"/>
      <c r="L457" s="164"/>
      <c r="M457" s="164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5"/>
      <c r="AG457" s="162"/>
      <c r="AH457" s="162"/>
      <c r="AI457" s="162"/>
      <c r="AJ457" s="166"/>
      <c r="AK457" s="167"/>
      <c r="AL457" s="167"/>
      <c r="AM457" s="167"/>
      <c r="AN457" s="167"/>
      <c r="AO457" s="167"/>
      <c r="AP457" s="167"/>
      <c r="AQ457" s="167"/>
      <c r="AR457" s="168"/>
      <c r="AS457" s="169"/>
      <c r="AT457" s="156"/>
      <c r="AU457" s="157"/>
      <c r="AV457" s="157"/>
      <c r="AW457" s="158"/>
      <c r="AX457" s="120"/>
      <c r="AY457" s="159"/>
      <c r="AZ457" s="159"/>
      <c r="BA457" s="159"/>
      <c r="BB457" s="159"/>
      <c r="BC457" s="159"/>
      <c r="BD457" s="159"/>
      <c r="BE457" s="159"/>
      <c r="BF457" s="159"/>
      <c r="BG457" s="159"/>
      <c r="BH457" s="159"/>
      <c r="BI457" s="159"/>
      <c r="BJ457" s="159"/>
      <c r="BK457" s="159"/>
      <c r="BL457" s="159"/>
      <c r="BM457" s="159"/>
      <c r="BN457" s="159"/>
      <c r="BP457" s="93"/>
      <c r="BQ457" s="93"/>
      <c r="BR457" s="93"/>
      <c r="BS457" s="93"/>
      <c r="BT457" s="161"/>
    </row>
    <row r="458" spans="3:72" x14ac:dyDescent="0.2">
      <c r="C458" s="154"/>
      <c r="D458" s="154"/>
      <c r="E458" s="155"/>
      <c r="F458" s="162"/>
      <c r="G458" s="162"/>
      <c r="H458" s="162"/>
      <c r="I458" s="162"/>
      <c r="J458" s="163"/>
      <c r="K458" s="163"/>
      <c r="L458" s="164"/>
      <c r="M458" s="164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5"/>
      <c r="AG458" s="162"/>
      <c r="AH458" s="162"/>
      <c r="AI458" s="162"/>
      <c r="AJ458" s="166"/>
      <c r="AK458" s="167"/>
      <c r="AL458" s="167"/>
      <c r="AM458" s="167"/>
      <c r="AN458" s="167"/>
      <c r="AO458" s="167"/>
      <c r="AP458" s="167"/>
      <c r="AQ458" s="167"/>
      <c r="AR458" s="168"/>
      <c r="AS458" s="169"/>
      <c r="AT458" s="156"/>
      <c r="AU458" s="157"/>
      <c r="AV458" s="157"/>
      <c r="AW458" s="158"/>
      <c r="AX458" s="120"/>
      <c r="AY458" s="159"/>
      <c r="AZ458" s="159"/>
      <c r="BA458" s="159"/>
      <c r="BB458" s="159"/>
      <c r="BC458" s="159"/>
      <c r="BD458" s="159"/>
      <c r="BE458" s="159"/>
      <c r="BF458" s="159"/>
      <c r="BG458" s="159"/>
      <c r="BH458" s="159"/>
      <c r="BI458" s="159"/>
      <c r="BJ458" s="159"/>
      <c r="BK458" s="159"/>
      <c r="BL458" s="159"/>
      <c r="BM458" s="159"/>
      <c r="BN458" s="159"/>
      <c r="BP458" s="93"/>
      <c r="BQ458" s="93"/>
      <c r="BR458" s="93"/>
      <c r="BS458" s="93"/>
      <c r="BT458" s="161"/>
    </row>
    <row r="459" spans="3:72" x14ac:dyDescent="0.2">
      <c r="C459" s="154"/>
      <c r="D459" s="154"/>
      <c r="E459" s="155"/>
      <c r="F459" s="162"/>
      <c r="G459" s="162"/>
      <c r="H459" s="162"/>
      <c r="I459" s="162"/>
      <c r="J459" s="163"/>
      <c r="K459" s="163"/>
      <c r="L459" s="164"/>
      <c r="M459" s="164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5"/>
      <c r="AG459" s="162"/>
      <c r="AH459" s="162"/>
      <c r="AI459" s="162"/>
      <c r="AJ459" s="166"/>
      <c r="AK459" s="167"/>
      <c r="AL459" s="167"/>
      <c r="AM459" s="167"/>
      <c r="AN459" s="167"/>
      <c r="AO459" s="167"/>
      <c r="AP459" s="167"/>
      <c r="AQ459" s="167"/>
      <c r="AR459" s="168"/>
      <c r="AS459" s="169"/>
      <c r="AT459" s="156"/>
      <c r="AU459" s="157"/>
      <c r="AV459" s="157"/>
      <c r="AW459" s="158"/>
      <c r="AX459" s="120"/>
      <c r="AY459" s="159"/>
      <c r="AZ459" s="159"/>
      <c r="BA459" s="159"/>
      <c r="BB459" s="159"/>
      <c r="BC459" s="159"/>
      <c r="BD459" s="159"/>
      <c r="BE459" s="159"/>
      <c r="BF459" s="159"/>
      <c r="BG459" s="159"/>
      <c r="BH459" s="159"/>
      <c r="BI459" s="159"/>
      <c r="BJ459" s="159"/>
      <c r="BK459" s="159"/>
      <c r="BL459" s="159"/>
      <c r="BM459" s="159"/>
      <c r="BN459" s="159"/>
      <c r="BP459" s="93"/>
      <c r="BQ459" s="93"/>
      <c r="BR459" s="93"/>
      <c r="BS459" s="93"/>
      <c r="BT459" s="161"/>
    </row>
    <row r="460" spans="3:72" x14ac:dyDescent="0.2">
      <c r="C460" s="154"/>
      <c r="D460" s="154"/>
      <c r="E460" s="155"/>
      <c r="F460" s="162"/>
      <c r="G460" s="162"/>
      <c r="H460" s="162"/>
      <c r="I460" s="162"/>
      <c r="J460" s="163"/>
      <c r="K460" s="163"/>
      <c r="L460" s="164"/>
      <c r="M460" s="164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5"/>
      <c r="AG460" s="162"/>
      <c r="AH460" s="162"/>
      <c r="AI460" s="162"/>
      <c r="AJ460" s="166"/>
      <c r="AK460" s="167"/>
      <c r="AL460" s="167"/>
      <c r="AM460" s="167"/>
      <c r="AN460" s="167"/>
      <c r="AO460" s="167"/>
      <c r="AP460" s="167"/>
      <c r="AQ460" s="167"/>
      <c r="AR460" s="168"/>
      <c r="AS460" s="169"/>
      <c r="AT460" s="156"/>
      <c r="AU460" s="157"/>
      <c r="AV460" s="157"/>
      <c r="AW460" s="158"/>
      <c r="AX460" s="120"/>
      <c r="AY460" s="159"/>
      <c r="AZ460" s="159"/>
      <c r="BA460" s="159"/>
      <c r="BB460" s="159"/>
      <c r="BC460" s="159"/>
      <c r="BD460" s="159"/>
      <c r="BE460" s="159"/>
      <c r="BF460" s="159"/>
      <c r="BG460" s="159"/>
      <c r="BH460" s="159"/>
      <c r="BI460" s="159"/>
      <c r="BJ460" s="159"/>
      <c r="BK460" s="159"/>
      <c r="BL460" s="159"/>
      <c r="BM460" s="159"/>
      <c r="BN460" s="159"/>
      <c r="BP460" s="93"/>
      <c r="BQ460" s="93"/>
      <c r="BR460" s="93"/>
      <c r="BS460" s="93"/>
      <c r="BT460" s="161"/>
    </row>
    <row r="461" spans="3:72" x14ac:dyDescent="0.2">
      <c r="C461" s="154"/>
      <c r="D461" s="154"/>
      <c r="E461" s="155"/>
      <c r="F461" s="162"/>
      <c r="G461" s="162"/>
      <c r="H461" s="162"/>
      <c r="I461" s="162"/>
      <c r="J461" s="163"/>
      <c r="K461" s="163"/>
      <c r="L461" s="164"/>
      <c r="M461" s="164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5"/>
      <c r="AG461" s="162"/>
      <c r="AH461" s="162"/>
      <c r="AI461" s="162"/>
      <c r="AJ461" s="166"/>
      <c r="AK461" s="167"/>
      <c r="AL461" s="167"/>
      <c r="AM461" s="167"/>
      <c r="AN461" s="167"/>
      <c r="AO461" s="167"/>
      <c r="AP461" s="167"/>
      <c r="AQ461" s="167"/>
      <c r="AR461" s="168"/>
      <c r="AS461" s="169"/>
      <c r="AT461" s="156"/>
      <c r="AU461" s="157"/>
      <c r="AV461" s="157"/>
      <c r="AW461" s="158"/>
      <c r="AX461" s="120"/>
      <c r="AY461" s="159"/>
      <c r="AZ461" s="159"/>
      <c r="BA461" s="159"/>
      <c r="BB461" s="159"/>
      <c r="BC461" s="159"/>
      <c r="BD461" s="159"/>
      <c r="BE461" s="159"/>
      <c r="BF461" s="159"/>
      <c r="BG461" s="159"/>
      <c r="BH461" s="159"/>
      <c r="BI461" s="159"/>
      <c r="BJ461" s="159"/>
      <c r="BK461" s="159"/>
      <c r="BL461" s="159"/>
      <c r="BM461" s="159"/>
      <c r="BN461" s="159"/>
      <c r="BP461" s="93"/>
      <c r="BQ461" s="93"/>
      <c r="BR461" s="93"/>
      <c r="BS461" s="93"/>
      <c r="BT461" s="161"/>
    </row>
    <row r="462" spans="3:72" x14ac:dyDescent="0.2">
      <c r="C462" s="154"/>
      <c r="D462" s="154"/>
      <c r="E462" s="155"/>
      <c r="F462" s="162"/>
      <c r="G462" s="162"/>
      <c r="H462" s="162"/>
      <c r="I462" s="162"/>
      <c r="J462" s="163"/>
      <c r="K462" s="163"/>
      <c r="L462" s="164"/>
      <c r="M462" s="164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5"/>
      <c r="AG462" s="162"/>
      <c r="AH462" s="162"/>
      <c r="AI462" s="162"/>
      <c r="AJ462" s="166"/>
      <c r="AK462" s="167"/>
      <c r="AL462" s="167"/>
      <c r="AM462" s="167"/>
      <c r="AN462" s="167"/>
      <c r="AO462" s="167"/>
      <c r="AP462" s="167"/>
      <c r="AQ462" s="167"/>
      <c r="AR462" s="168"/>
      <c r="AS462" s="169"/>
      <c r="AT462" s="156"/>
      <c r="AU462" s="157"/>
      <c r="AV462" s="157"/>
      <c r="AW462" s="158"/>
      <c r="AX462" s="120"/>
      <c r="AY462" s="159"/>
      <c r="AZ462" s="159"/>
      <c r="BA462" s="159"/>
      <c r="BB462" s="159"/>
      <c r="BC462" s="159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P462" s="93"/>
      <c r="BQ462" s="93"/>
      <c r="BR462" s="93"/>
      <c r="BS462" s="93"/>
      <c r="BT462" s="161"/>
    </row>
    <row r="463" spans="3:72" x14ac:dyDescent="0.2">
      <c r="C463" s="154"/>
      <c r="D463" s="154"/>
      <c r="E463" s="155"/>
      <c r="F463" s="162"/>
      <c r="G463" s="162"/>
      <c r="H463" s="162"/>
      <c r="I463" s="162"/>
      <c r="J463" s="163"/>
      <c r="K463" s="163"/>
      <c r="L463" s="164"/>
      <c r="M463" s="164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5"/>
      <c r="AG463" s="162"/>
      <c r="AH463" s="162"/>
      <c r="AI463" s="162"/>
      <c r="AJ463" s="166"/>
      <c r="AK463" s="167"/>
      <c r="AL463" s="167"/>
      <c r="AM463" s="167"/>
      <c r="AN463" s="167"/>
      <c r="AO463" s="167"/>
      <c r="AP463" s="167"/>
      <c r="AQ463" s="167"/>
      <c r="AR463" s="168"/>
      <c r="AS463" s="169"/>
      <c r="AT463" s="156"/>
      <c r="AU463" s="157"/>
      <c r="AV463" s="157"/>
      <c r="AW463" s="158"/>
      <c r="AX463" s="120"/>
      <c r="AY463" s="159"/>
      <c r="AZ463" s="159"/>
      <c r="BA463" s="159"/>
      <c r="BB463" s="159"/>
      <c r="BC463" s="159"/>
      <c r="BD463" s="159"/>
      <c r="BE463" s="159"/>
      <c r="BF463" s="159"/>
      <c r="BG463" s="159"/>
      <c r="BH463" s="159"/>
      <c r="BI463" s="159"/>
      <c r="BJ463" s="159"/>
      <c r="BK463" s="159"/>
      <c r="BL463" s="159"/>
      <c r="BM463" s="159"/>
      <c r="BN463" s="159"/>
      <c r="BP463" s="93"/>
      <c r="BQ463" s="93"/>
      <c r="BR463" s="93"/>
      <c r="BS463" s="93"/>
      <c r="BT463" s="161"/>
    </row>
    <row r="464" spans="3:72" x14ac:dyDescent="0.2">
      <c r="C464" s="154"/>
      <c r="D464" s="154"/>
      <c r="E464" s="155"/>
      <c r="F464" s="162"/>
      <c r="G464" s="162"/>
      <c r="H464" s="162"/>
      <c r="I464" s="162"/>
      <c r="J464" s="163"/>
      <c r="K464" s="163"/>
      <c r="L464" s="164"/>
      <c r="M464" s="164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5"/>
      <c r="AG464" s="162"/>
      <c r="AH464" s="162"/>
      <c r="AI464" s="162"/>
      <c r="AJ464" s="166"/>
      <c r="AK464" s="167"/>
      <c r="AL464" s="167"/>
      <c r="AM464" s="167"/>
      <c r="AN464" s="167"/>
      <c r="AO464" s="167"/>
      <c r="AP464" s="167"/>
      <c r="AQ464" s="167"/>
      <c r="AR464" s="168"/>
      <c r="AS464" s="169"/>
      <c r="AT464" s="156"/>
      <c r="AU464" s="157"/>
      <c r="AV464" s="157"/>
      <c r="AW464" s="158"/>
      <c r="AX464" s="120"/>
      <c r="AY464" s="159"/>
      <c r="AZ464" s="159"/>
      <c r="BA464" s="159"/>
      <c r="BB464" s="159"/>
      <c r="BC464" s="159"/>
      <c r="BD464" s="159"/>
      <c r="BE464" s="159"/>
      <c r="BF464" s="159"/>
      <c r="BG464" s="159"/>
      <c r="BH464" s="159"/>
      <c r="BI464" s="159"/>
      <c r="BJ464" s="159"/>
      <c r="BK464" s="159"/>
      <c r="BL464" s="159"/>
      <c r="BM464" s="159"/>
      <c r="BN464" s="159"/>
      <c r="BP464" s="93"/>
      <c r="BQ464" s="93"/>
      <c r="BR464" s="93"/>
      <c r="BS464" s="93"/>
      <c r="BT464" s="161"/>
    </row>
    <row r="465" spans="3:72" x14ac:dyDescent="0.2">
      <c r="C465" s="154"/>
      <c r="D465" s="154"/>
      <c r="E465" s="155"/>
      <c r="F465" s="162"/>
      <c r="G465" s="162"/>
      <c r="H465" s="162"/>
      <c r="I465" s="162"/>
      <c r="J465" s="163"/>
      <c r="K465" s="163"/>
      <c r="L465" s="164"/>
      <c r="M465" s="164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5"/>
      <c r="AG465" s="162"/>
      <c r="AH465" s="162"/>
      <c r="AI465" s="162"/>
      <c r="AJ465" s="166"/>
      <c r="AK465" s="167"/>
      <c r="AL465" s="167"/>
      <c r="AM465" s="167"/>
      <c r="AN465" s="167"/>
      <c r="AO465" s="167"/>
      <c r="AP465" s="167"/>
      <c r="AQ465" s="167"/>
      <c r="AR465" s="168"/>
      <c r="AS465" s="169"/>
      <c r="AT465" s="156"/>
      <c r="AU465" s="157"/>
      <c r="AV465" s="157"/>
      <c r="AW465" s="158"/>
      <c r="AX465" s="120"/>
      <c r="AY465" s="159"/>
      <c r="AZ465" s="159"/>
      <c r="BA465" s="159"/>
      <c r="BB465" s="159"/>
      <c r="BC465" s="159"/>
      <c r="BD465" s="159"/>
      <c r="BE465" s="159"/>
      <c r="BF465" s="159"/>
      <c r="BG465" s="159"/>
      <c r="BH465" s="159"/>
      <c r="BI465" s="159"/>
      <c r="BJ465" s="159"/>
      <c r="BK465" s="159"/>
      <c r="BL465" s="159"/>
      <c r="BM465" s="159"/>
      <c r="BN465" s="159"/>
      <c r="BP465" s="93"/>
      <c r="BQ465" s="93"/>
      <c r="BR465" s="93"/>
      <c r="BS465" s="93"/>
      <c r="BT465" s="161"/>
    </row>
    <row r="466" spans="3:72" x14ac:dyDescent="0.2">
      <c r="C466" s="154"/>
      <c r="D466" s="154"/>
      <c r="E466" s="155"/>
      <c r="F466" s="162"/>
      <c r="G466" s="162"/>
      <c r="H466" s="162"/>
      <c r="I466" s="162"/>
      <c r="J466" s="163"/>
      <c r="K466" s="163"/>
      <c r="L466" s="164"/>
      <c r="M466" s="164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5"/>
      <c r="AG466" s="162"/>
      <c r="AH466" s="162"/>
      <c r="AI466" s="162"/>
      <c r="AJ466" s="166"/>
      <c r="AK466" s="167"/>
      <c r="AL466" s="167"/>
      <c r="AM466" s="167"/>
      <c r="AN466" s="167"/>
      <c r="AO466" s="167"/>
      <c r="AP466" s="167"/>
      <c r="AQ466" s="167"/>
      <c r="AR466" s="168"/>
      <c r="AS466" s="169"/>
      <c r="AT466" s="156"/>
      <c r="AU466" s="157"/>
      <c r="AV466" s="157"/>
      <c r="AW466" s="158"/>
      <c r="AX466" s="120"/>
      <c r="AY466" s="159"/>
      <c r="AZ466" s="159"/>
      <c r="BA466" s="159"/>
      <c r="BB466" s="159"/>
      <c r="BC466" s="159"/>
      <c r="BD466" s="159"/>
      <c r="BE466" s="159"/>
      <c r="BF466" s="159"/>
      <c r="BG466" s="159"/>
      <c r="BH466" s="159"/>
      <c r="BI466" s="159"/>
      <c r="BJ466" s="159"/>
      <c r="BK466" s="159"/>
      <c r="BL466" s="159"/>
      <c r="BM466" s="159"/>
      <c r="BN466" s="159"/>
      <c r="BP466" s="93"/>
      <c r="BQ466" s="93"/>
      <c r="BR466" s="93"/>
      <c r="BS466" s="93"/>
      <c r="BT466" s="161"/>
    </row>
    <row r="467" spans="3:72" x14ac:dyDescent="0.2">
      <c r="C467" s="154"/>
      <c r="D467" s="154"/>
      <c r="E467" s="155"/>
      <c r="F467" s="162"/>
      <c r="G467" s="162"/>
      <c r="H467" s="162"/>
      <c r="I467" s="162"/>
      <c r="J467" s="163"/>
      <c r="K467" s="163"/>
      <c r="L467" s="164"/>
      <c r="M467" s="164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5"/>
      <c r="AG467" s="162"/>
      <c r="AH467" s="162"/>
      <c r="AI467" s="162"/>
      <c r="AJ467" s="166"/>
      <c r="AK467" s="167"/>
      <c r="AL467" s="167"/>
      <c r="AM467" s="167"/>
      <c r="AN467" s="167"/>
      <c r="AO467" s="167"/>
      <c r="AP467" s="167"/>
      <c r="AQ467" s="167"/>
      <c r="AR467" s="168"/>
      <c r="AS467" s="169"/>
      <c r="AT467" s="156"/>
      <c r="AU467" s="157"/>
      <c r="AV467" s="157"/>
      <c r="AW467" s="158"/>
      <c r="AX467" s="120"/>
      <c r="AY467" s="159"/>
      <c r="AZ467" s="159"/>
      <c r="BA467" s="159"/>
      <c r="BB467" s="159"/>
      <c r="BC467" s="159"/>
      <c r="BD467" s="159"/>
      <c r="BE467" s="159"/>
      <c r="BF467" s="159"/>
      <c r="BG467" s="159"/>
      <c r="BH467" s="159"/>
      <c r="BI467" s="159"/>
      <c r="BJ467" s="159"/>
      <c r="BK467" s="159"/>
      <c r="BL467" s="159"/>
      <c r="BM467" s="159"/>
      <c r="BN467" s="159"/>
      <c r="BP467" s="93"/>
      <c r="BQ467" s="93"/>
      <c r="BR467" s="93"/>
      <c r="BS467" s="93"/>
      <c r="BT467" s="161"/>
    </row>
    <row r="468" spans="3:72" x14ac:dyDescent="0.2">
      <c r="C468" s="154"/>
      <c r="D468" s="154"/>
      <c r="E468" s="155"/>
      <c r="F468" s="162"/>
      <c r="G468" s="162"/>
      <c r="H468" s="162"/>
      <c r="I468" s="162"/>
      <c r="J468" s="163"/>
      <c r="K468" s="163"/>
      <c r="L468" s="164"/>
      <c r="M468" s="164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5"/>
      <c r="AG468" s="162"/>
      <c r="AH468" s="162"/>
      <c r="AI468" s="162"/>
      <c r="AJ468" s="166"/>
      <c r="AK468" s="167"/>
      <c r="AL468" s="167"/>
      <c r="AM468" s="167"/>
      <c r="AN468" s="167"/>
      <c r="AO468" s="167"/>
      <c r="AP468" s="167"/>
      <c r="AQ468" s="167"/>
      <c r="AR468" s="168"/>
      <c r="AS468" s="169"/>
      <c r="AT468" s="156"/>
      <c r="AU468" s="157"/>
      <c r="AV468" s="157"/>
      <c r="AW468" s="158"/>
      <c r="AX468" s="120"/>
      <c r="AY468" s="159"/>
      <c r="AZ468" s="159"/>
      <c r="BA468" s="159"/>
      <c r="BB468" s="159"/>
      <c r="BC468" s="159"/>
      <c r="BD468" s="159"/>
      <c r="BE468" s="159"/>
      <c r="BF468" s="159"/>
      <c r="BG468" s="159"/>
      <c r="BH468" s="159"/>
      <c r="BI468" s="159"/>
      <c r="BJ468" s="159"/>
      <c r="BK468" s="159"/>
      <c r="BL468" s="159"/>
      <c r="BM468" s="159"/>
      <c r="BN468" s="159"/>
      <c r="BP468" s="93"/>
      <c r="BQ468" s="93"/>
      <c r="BR468" s="93"/>
      <c r="BS468" s="93"/>
      <c r="BT468" s="161"/>
    </row>
    <row r="469" spans="3:72" x14ac:dyDescent="0.2">
      <c r="C469" s="154"/>
      <c r="D469" s="154"/>
      <c r="E469" s="155"/>
      <c r="F469" s="162"/>
      <c r="G469" s="162"/>
      <c r="H469" s="162"/>
      <c r="I469" s="162"/>
      <c r="J469" s="163"/>
      <c r="K469" s="163"/>
      <c r="L469" s="164"/>
      <c r="M469" s="164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5"/>
      <c r="AG469" s="162"/>
      <c r="AH469" s="162"/>
      <c r="AI469" s="162"/>
      <c r="AJ469" s="166"/>
      <c r="AK469" s="167"/>
      <c r="AL469" s="167"/>
      <c r="AM469" s="167"/>
      <c r="AN469" s="167"/>
      <c r="AO469" s="167"/>
      <c r="AP469" s="167"/>
      <c r="AQ469" s="167"/>
      <c r="AR469" s="168"/>
      <c r="AS469" s="169"/>
      <c r="AT469" s="156"/>
      <c r="AU469" s="157"/>
      <c r="AV469" s="157"/>
      <c r="AW469" s="158"/>
      <c r="AX469" s="120"/>
      <c r="AY469" s="159"/>
      <c r="AZ469" s="159"/>
      <c r="BA469" s="159"/>
      <c r="BB469" s="159"/>
      <c r="BC469" s="159"/>
      <c r="BD469" s="159"/>
      <c r="BE469" s="159"/>
      <c r="BF469" s="159"/>
      <c r="BG469" s="159"/>
      <c r="BH469" s="159"/>
      <c r="BI469" s="159"/>
      <c r="BJ469" s="159"/>
      <c r="BK469" s="159"/>
      <c r="BL469" s="159"/>
      <c r="BM469" s="159"/>
      <c r="BN469" s="159"/>
      <c r="BP469" s="93"/>
      <c r="BQ469" s="93"/>
      <c r="BR469" s="93"/>
      <c r="BS469" s="93"/>
      <c r="BT469" s="161"/>
    </row>
    <row r="470" spans="3:72" x14ac:dyDescent="0.2">
      <c r="C470" s="154"/>
      <c r="D470" s="154"/>
      <c r="E470" s="155"/>
      <c r="F470" s="162"/>
      <c r="G470" s="162"/>
      <c r="H470" s="162"/>
      <c r="I470" s="162"/>
      <c r="J470" s="163"/>
      <c r="K470" s="163"/>
      <c r="L470" s="164"/>
      <c r="M470" s="164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5"/>
      <c r="AG470" s="162"/>
      <c r="AH470" s="162"/>
      <c r="AI470" s="162"/>
      <c r="AJ470" s="166"/>
      <c r="AK470" s="167"/>
      <c r="AL470" s="167"/>
      <c r="AM470" s="167"/>
      <c r="AN470" s="167"/>
      <c r="AO470" s="167"/>
      <c r="AP470" s="167"/>
      <c r="AQ470" s="167"/>
      <c r="AR470" s="168"/>
      <c r="AS470" s="169"/>
      <c r="AT470" s="156"/>
      <c r="AU470" s="157"/>
      <c r="AV470" s="157"/>
      <c r="AW470" s="158"/>
      <c r="AX470" s="120"/>
      <c r="AY470" s="159"/>
      <c r="AZ470" s="159"/>
      <c r="BA470" s="159"/>
      <c r="BB470" s="159"/>
      <c r="BC470" s="159"/>
      <c r="BD470" s="159"/>
      <c r="BE470" s="159"/>
      <c r="BF470" s="159"/>
      <c r="BG470" s="159"/>
      <c r="BH470" s="159"/>
      <c r="BI470" s="159"/>
      <c r="BJ470" s="159"/>
      <c r="BK470" s="159"/>
      <c r="BL470" s="159"/>
      <c r="BM470" s="159"/>
      <c r="BN470" s="159"/>
      <c r="BP470" s="93"/>
      <c r="BQ470" s="93"/>
      <c r="BR470" s="93"/>
      <c r="BS470" s="93"/>
      <c r="BT470" s="161"/>
    </row>
    <row r="471" spans="3:72" x14ac:dyDescent="0.2">
      <c r="C471" s="154"/>
      <c r="D471" s="154"/>
      <c r="E471" s="155"/>
      <c r="F471" s="162"/>
      <c r="G471" s="162"/>
      <c r="H471" s="162"/>
      <c r="I471" s="162"/>
      <c r="J471" s="163"/>
      <c r="K471" s="163"/>
      <c r="L471" s="164"/>
      <c r="M471" s="164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5"/>
      <c r="AG471" s="162"/>
      <c r="AH471" s="162"/>
      <c r="AI471" s="162"/>
      <c r="AJ471" s="166"/>
      <c r="AK471" s="167"/>
      <c r="AL471" s="167"/>
      <c r="AM471" s="167"/>
      <c r="AN471" s="167"/>
      <c r="AO471" s="167"/>
      <c r="AP471" s="167"/>
      <c r="AQ471" s="167"/>
      <c r="AR471" s="168"/>
      <c r="AS471" s="169"/>
      <c r="AT471" s="156"/>
      <c r="AU471" s="157"/>
      <c r="AV471" s="157"/>
      <c r="AW471" s="158"/>
      <c r="AX471" s="120"/>
      <c r="AY471" s="159"/>
      <c r="AZ471" s="159"/>
      <c r="BA471" s="159"/>
      <c r="BB471" s="159"/>
      <c r="BC471" s="159"/>
      <c r="BD471" s="159"/>
      <c r="BE471" s="159"/>
      <c r="BF471" s="159"/>
      <c r="BG471" s="159"/>
      <c r="BH471" s="159"/>
      <c r="BI471" s="159"/>
      <c r="BJ471" s="159"/>
      <c r="BK471" s="159"/>
      <c r="BL471" s="159"/>
      <c r="BM471" s="159"/>
      <c r="BN471" s="159"/>
      <c r="BP471" s="93"/>
      <c r="BQ471" s="93"/>
      <c r="BR471" s="93"/>
      <c r="BS471" s="93"/>
      <c r="BT471" s="161"/>
    </row>
    <row r="472" spans="3:72" x14ac:dyDescent="0.2">
      <c r="C472" s="154"/>
      <c r="D472" s="154"/>
      <c r="E472" s="155"/>
      <c r="F472" s="162"/>
      <c r="G472" s="162"/>
      <c r="H472" s="162"/>
      <c r="I472" s="162"/>
      <c r="J472" s="163"/>
      <c r="K472" s="163"/>
      <c r="L472" s="164"/>
      <c r="M472" s="164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5"/>
      <c r="AG472" s="162"/>
      <c r="AH472" s="162"/>
      <c r="AI472" s="162"/>
      <c r="AJ472" s="166"/>
      <c r="AK472" s="167"/>
      <c r="AL472" s="167"/>
      <c r="AM472" s="167"/>
      <c r="AN472" s="167"/>
      <c r="AO472" s="167"/>
      <c r="AP472" s="167"/>
      <c r="AQ472" s="167"/>
      <c r="AR472" s="168"/>
      <c r="AS472" s="169"/>
      <c r="AT472" s="156"/>
      <c r="AU472" s="157"/>
      <c r="AV472" s="157"/>
      <c r="AW472" s="158"/>
      <c r="AX472" s="120"/>
      <c r="AY472" s="159"/>
      <c r="AZ472" s="159"/>
      <c r="BA472" s="159"/>
      <c r="BB472" s="159"/>
      <c r="BC472" s="159"/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59"/>
      <c r="BN472" s="159"/>
      <c r="BP472" s="93"/>
      <c r="BQ472" s="93"/>
      <c r="BR472" s="93"/>
      <c r="BS472" s="93"/>
      <c r="BT472" s="161"/>
    </row>
    <row r="473" spans="3:72" x14ac:dyDescent="0.2">
      <c r="C473" s="154"/>
      <c r="D473" s="154"/>
      <c r="E473" s="155"/>
      <c r="F473" s="162"/>
      <c r="G473" s="162"/>
      <c r="H473" s="162"/>
      <c r="I473" s="162"/>
      <c r="J473" s="163"/>
      <c r="K473" s="163"/>
      <c r="L473" s="164"/>
      <c r="M473" s="164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5"/>
      <c r="AG473" s="162"/>
      <c r="AH473" s="162"/>
      <c r="AI473" s="162"/>
      <c r="AJ473" s="166"/>
      <c r="AK473" s="167"/>
      <c r="AL473" s="167"/>
      <c r="AM473" s="167"/>
      <c r="AN473" s="167"/>
      <c r="AO473" s="167"/>
      <c r="AP473" s="167"/>
      <c r="AQ473" s="167"/>
      <c r="AR473" s="168"/>
      <c r="AS473" s="169"/>
      <c r="AT473" s="156"/>
      <c r="AU473" s="157"/>
      <c r="AV473" s="157"/>
      <c r="AW473" s="158"/>
      <c r="AX473" s="120"/>
      <c r="AY473" s="159"/>
      <c r="AZ473" s="159"/>
      <c r="BA473" s="159"/>
      <c r="BB473" s="159"/>
      <c r="BC473" s="159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P473" s="93"/>
      <c r="BQ473" s="93"/>
      <c r="BR473" s="93"/>
      <c r="BS473" s="93"/>
      <c r="BT473" s="161"/>
    </row>
    <row r="474" spans="3:72" x14ac:dyDescent="0.2">
      <c r="C474" s="154"/>
      <c r="D474" s="154"/>
      <c r="E474" s="155"/>
      <c r="F474" s="162"/>
      <c r="G474" s="162"/>
      <c r="H474" s="162"/>
      <c r="I474" s="162"/>
      <c r="J474" s="163"/>
      <c r="K474" s="163"/>
      <c r="L474" s="164"/>
      <c r="M474" s="164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5"/>
      <c r="AG474" s="162"/>
      <c r="AH474" s="162"/>
      <c r="AI474" s="162"/>
      <c r="AJ474" s="166"/>
      <c r="AK474" s="167"/>
      <c r="AL474" s="167"/>
      <c r="AM474" s="167"/>
      <c r="AN474" s="167"/>
      <c r="AO474" s="167"/>
      <c r="AP474" s="167"/>
      <c r="AQ474" s="167"/>
      <c r="AR474" s="168"/>
      <c r="AS474" s="169"/>
      <c r="AT474" s="156"/>
      <c r="AU474" s="157"/>
      <c r="AV474" s="157"/>
      <c r="AW474" s="158"/>
      <c r="AX474" s="120"/>
      <c r="AY474" s="159"/>
      <c r="AZ474" s="159"/>
      <c r="BA474" s="159"/>
      <c r="BB474" s="159"/>
      <c r="BC474" s="159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P474" s="93"/>
      <c r="BQ474" s="93"/>
      <c r="BR474" s="93"/>
      <c r="BS474" s="93"/>
      <c r="BT474" s="161"/>
    </row>
    <row r="475" spans="3:72" x14ac:dyDescent="0.2">
      <c r="C475" s="154"/>
      <c r="D475" s="154"/>
      <c r="E475" s="155"/>
      <c r="F475" s="162"/>
      <c r="G475" s="162"/>
      <c r="H475" s="162"/>
      <c r="I475" s="162"/>
      <c r="J475" s="163"/>
      <c r="K475" s="163"/>
      <c r="L475" s="164"/>
      <c r="M475" s="164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5"/>
      <c r="AG475" s="162"/>
      <c r="AH475" s="162"/>
      <c r="AI475" s="162"/>
      <c r="AJ475" s="166"/>
      <c r="AK475" s="167"/>
      <c r="AL475" s="167"/>
      <c r="AM475" s="167"/>
      <c r="AN475" s="167"/>
      <c r="AO475" s="167"/>
      <c r="AP475" s="167"/>
      <c r="AQ475" s="167"/>
      <c r="AR475" s="168"/>
      <c r="AS475" s="169"/>
      <c r="AT475" s="156"/>
      <c r="AU475" s="157"/>
      <c r="AV475" s="157"/>
      <c r="AW475" s="158"/>
      <c r="AX475" s="120"/>
      <c r="AY475" s="159"/>
      <c r="AZ475" s="159"/>
      <c r="BA475" s="159"/>
      <c r="BB475" s="159"/>
      <c r="BC475" s="159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P475" s="93"/>
      <c r="BQ475" s="93"/>
      <c r="BR475" s="93"/>
      <c r="BS475" s="93"/>
      <c r="BT475" s="161"/>
    </row>
    <row r="476" spans="3:72" x14ac:dyDescent="0.2">
      <c r="C476" s="154"/>
      <c r="D476" s="154"/>
      <c r="E476" s="155"/>
      <c r="F476" s="162"/>
      <c r="G476" s="162"/>
      <c r="H476" s="162"/>
      <c r="I476" s="162"/>
      <c r="J476" s="163"/>
      <c r="K476" s="163"/>
      <c r="L476" s="164"/>
      <c r="M476" s="164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5"/>
      <c r="AG476" s="162"/>
      <c r="AH476" s="162"/>
      <c r="AI476" s="162"/>
      <c r="AJ476" s="166"/>
      <c r="AK476" s="167"/>
      <c r="AL476" s="167"/>
      <c r="AM476" s="167"/>
      <c r="AN476" s="167"/>
      <c r="AO476" s="167"/>
      <c r="AP476" s="167"/>
      <c r="AQ476" s="167"/>
      <c r="AR476" s="168"/>
      <c r="AS476" s="169"/>
      <c r="AT476" s="156"/>
      <c r="AU476" s="157"/>
      <c r="AV476" s="157"/>
      <c r="AW476" s="158"/>
      <c r="AX476" s="120"/>
      <c r="AY476" s="159"/>
      <c r="AZ476" s="159"/>
      <c r="BA476" s="159"/>
      <c r="BB476" s="159"/>
      <c r="BC476" s="159"/>
      <c r="BD476" s="159"/>
      <c r="BE476" s="159"/>
      <c r="BF476" s="159"/>
      <c r="BG476" s="159"/>
      <c r="BH476" s="159"/>
      <c r="BI476" s="159"/>
      <c r="BJ476" s="159"/>
      <c r="BK476" s="159"/>
      <c r="BL476" s="159"/>
      <c r="BM476" s="159"/>
      <c r="BN476" s="159"/>
      <c r="BP476" s="93"/>
      <c r="BQ476" s="93"/>
      <c r="BR476" s="93"/>
      <c r="BS476" s="93"/>
      <c r="BT476" s="161"/>
    </row>
    <row r="477" spans="3:72" x14ac:dyDescent="0.2">
      <c r="C477" s="154"/>
      <c r="D477" s="154"/>
      <c r="E477" s="155"/>
      <c r="F477" s="162"/>
      <c r="G477" s="162"/>
      <c r="H477" s="162"/>
      <c r="I477" s="162"/>
      <c r="J477" s="163"/>
      <c r="K477" s="163"/>
      <c r="L477" s="164"/>
      <c r="M477" s="164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5"/>
      <c r="AG477" s="162"/>
      <c r="AH477" s="162"/>
      <c r="AI477" s="162"/>
      <c r="AJ477" s="166"/>
      <c r="AK477" s="167"/>
      <c r="AL477" s="167"/>
      <c r="AM477" s="167"/>
      <c r="AN477" s="167"/>
      <c r="AO477" s="167"/>
      <c r="AP477" s="167"/>
      <c r="AQ477" s="167"/>
      <c r="AR477" s="168"/>
      <c r="AS477" s="169"/>
      <c r="AT477" s="156"/>
      <c r="AU477" s="157"/>
      <c r="AV477" s="157"/>
      <c r="AW477" s="158"/>
      <c r="AX477" s="120"/>
      <c r="AY477" s="159"/>
      <c r="AZ477" s="159"/>
      <c r="BA477" s="159"/>
      <c r="BB477" s="159"/>
      <c r="BC477" s="159"/>
      <c r="BD477" s="159"/>
      <c r="BE477" s="159"/>
      <c r="BF477" s="159"/>
      <c r="BG477" s="159"/>
      <c r="BH477" s="159"/>
      <c r="BI477" s="159"/>
      <c r="BJ477" s="159"/>
      <c r="BK477" s="159"/>
      <c r="BL477" s="159"/>
      <c r="BM477" s="159"/>
      <c r="BN477" s="159"/>
      <c r="BP477" s="93"/>
      <c r="BQ477" s="93"/>
      <c r="BR477" s="93"/>
      <c r="BS477" s="93"/>
      <c r="BT477" s="161"/>
    </row>
    <row r="478" spans="3:72" x14ac:dyDescent="0.2">
      <c r="C478" s="154"/>
      <c r="D478" s="154"/>
      <c r="E478" s="155"/>
      <c r="F478" s="162"/>
      <c r="G478" s="162"/>
      <c r="H478" s="162"/>
      <c r="I478" s="162"/>
      <c r="J478" s="163"/>
      <c r="K478" s="163"/>
      <c r="L478" s="164"/>
      <c r="M478" s="164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5"/>
      <c r="AG478" s="162"/>
      <c r="AH478" s="162"/>
      <c r="AI478" s="162"/>
      <c r="AJ478" s="166"/>
      <c r="AK478" s="167"/>
      <c r="AL478" s="167"/>
      <c r="AM478" s="167"/>
      <c r="AN478" s="167"/>
      <c r="AO478" s="167"/>
      <c r="AP478" s="167"/>
      <c r="AQ478" s="167"/>
      <c r="AR478" s="168"/>
      <c r="AS478" s="169"/>
      <c r="AT478" s="156"/>
      <c r="AU478" s="157"/>
      <c r="AV478" s="157"/>
      <c r="AW478" s="158"/>
      <c r="AX478" s="120"/>
      <c r="AY478" s="159"/>
      <c r="AZ478" s="159"/>
      <c r="BA478" s="159"/>
      <c r="BB478" s="159"/>
      <c r="BC478" s="159"/>
      <c r="BD478" s="159"/>
      <c r="BE478" s="159"/>
      <c r="BF478" s="159"/>
      <c r="BG478" s="159"/>
      <c r="BH478" s="159"/>
      <c r="BI478" s="159"/>
      <c r="BJ478" s="159"/>
      <c r="BK478" s="159"/>
      <c r="BL478" s="159"/>
      <c r="BM478" s="159"/>
      <c r="BN478" s="159"/>
      <c r="BP478" s="93"/>
      <c r="BQ478" s="93"/>
      <c r="BR478" s="93"/>
      <c r="BS478" s="93"/>
      <c r="BT478" s="161"/>
    </row>
    <row r="479" spans="3:72" x14ac:dyDescent="0.2">
      <c r="C479" s="154"/>
      <c r="D479" s="154"/>
      <c r="E479" s="155"/>
      <c r="F479" s="162"/>
      <c r="G479" s="162"/>
      <c r="H479" s="162"/>
      <c r="I479" s="162"/>
      <c r="J479" s="163"/>
      <c r="K479" s="163"/>
      <c r="L479" s="164"/>
      <c r="M479" s="164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5"/>
      <c r="AG479" s="162"/>
      <c r="AH479" s="162"/>
      <c r="AI479" s="162"/>
      <c r="AJ479" s="166"/>
      <c r="AK479" s="167"/>
      <c r="AL479" s="167"/>
      <c r="AM479" s="167"/>
      <c r="AN479" s="167"/>
      <c r="AO479" s="167"/>
      <c r="AP479" s="167"/>
      <c r="AQ479" s="167"/>
      <c r="AR479" s="168"/>
      <c r="AS479" s="169"/>
      <c r="AT479" s="156"/>
      <c r="AU479" s="157"/>
      <c r="AV479" s="157"/>
      <c r="AW479" s="158"/>
      <c r="AX479" s="120"/>
      <c r="AY479" s="159"/>
      <c r="AZ479" s="159"/>
      <c r="BA479" s="159"/>
      <c r="BB479" s="159"/>
      <c r="BC479" s="159"/>
      <c r="BD479" s="159"/>
      <c r="BE479" s="159"/>
      <c r="BF479" s="159"/>
      <c r="BG479" s="159"/>
      <c r="BH479" s="159"/>
      <c r="BI479" s="159"/>
      <c r="BJ479" s="159"/>
      <c r="BK479" s="159"/>
      <c r="BL479" s="159"/>
      <c r="BM479" s="159"/>
      <c r="BN479" s="159"/>
      <c r="BP479" s="93"/>
      <c r="BQ479" s="93"/>
      <c r="BR479" s="93"/>
      <c r="BS479" s="93"/>
      <c r="BT479" s="161"/>
    </row>
    <row r="480" spans="3:72" x14ac:dyDescent="0.2">
      <c r="C480" s="154"/>
      <c r="D480" s="154"/>
      <c r="E480" s="155"/>
      <c r="F480" s="162"/>
      <c r="G480" s="162"/>
      <c r="H480" s="162"/>
      <c r="I480" s="162"/>
      <c r="J480" s="163"/>
      <c r="K480" s="163"/>
      <c r="L480" s="164"/>
      <c r="M480" s="164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5"/>
      <c r="AG480" s="162"/>
      <c r="AH480" s="162"/>
      <c r="AI480" s="162"/>
      <c r="AJ480" s="166"/>
      <c r="AK480" s="167"/>
      <c r="AL480" s="167"/>
      <c r="AM480" s="167"/>
      <c r="AN480" s="167"/>
      <c r="AO480" s="167"/>
      <c r="AP480" s="167"/>
      <c r="AQ480" s="167"/>
      <c r="AR480" s="168"/>
      <c r="AS480" s="169"/>
      <c r="AT480" s="156"/>
      <c r="AU480" s="157"/>
      <c r="AV480" s="157"/>
      <c r="AW480" s="158"/>
      <c r="AX480" s="120"/>
      <c r="AY480" s="159"/>
      <c r="AZ480" s="159"/>
      <c r="BA480" s="159"/>
      <c r="BB480" s="159"/>
      <c r="BC480" s="159"/>
      <c r="BD480" s="159"/>
      <c r="BE480" s="159"/>
      <c r="BF480" s="159"/>
      <c r="BG480" s="159"/>
      <c r="BH480" s="159"/>
      <c r="BI480" s="159"/>
      <c r="BJ480" s="159"/>
      <c r="BK480" s="159"/>
      <c r="BL480" s="159"/>
      <c r="BM480" s="159"/>
      <c r="BN480" s="159"/>
      <c r="BP480" s="93"/>
      <c r="BQ480" s="93"/>
      <c r="BR480" s="93"/>
      <c r="BS480" s="93"/>
      <c r="BT480" s="161"/>
    </row>
    <row r="481" spans="3:72" x14ac:dyDescent="0.2">
      <c r="C481" s="154"/>
      <c r="D481" s="154"/>
      <c r="E481" s="155"/>
      <c r="F481" s="162"/>
      <c r="G481" s="162"/>
      <c r="H481" s="162"/>
      <c r="I481" s="162"/>
      <c r="J481" s="163"/>
      <c r="K481" s="163"/>
      <c r="L481" s="164"/>
      <c r="M481" s="164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5"/>
      <c r="AG481" s="162"/>
      <c r="AH481" s="162"/>
      <c r="AI481" s="162"/>
      <c r="AJ481" s="166"/>
      <c r="AK481" s="167"/>
      <c r="AL481" s="167"/>
      <c r="AM481" s="167"/>
      <c r="AN481" s="167"/>
      <c r="AO481" s="167"/>
      <c r="AP481" s="167"/>
      <c r="AQ481" s="167"/>
      <c r="AR481" s="168"/>
      <c r="AS481" s="169"/>
      <c r="AT481" s="156"/>
      <c r="AU481" s="157"/>
      <c r="AV481" s="157"/>
      <c r="AW481" s="158"/>
      <c r="AX481" s="120"/>
      <c r="AY481" s="159"/>
      <c r="AZ481" s="159"/>
      <c r="BA481" s="159"/>
      <c r="BB481" s="159"/>
      <c r="BC481" s="159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159"/>
      <c r="BN481" s="159"/>
      <c r="BP481" s="93"/>
      <c r="BQ481" s="93"/>
      <c r="BR481" s="93"/>
      <c r="BS481" s="93"/>
      <c r="BT481" s="161"/>
    </row>
    <row r="482" spans="3:72" x14ac:dyDescent="0.2">
      <c r="C482" s="154"/>
      <c r="D482" s="154"/>
      <c r="E482" s="155"/>
      <c r="F482" s="162"/>
      <c r="G482" s="162"/>
      <c r="H482" s="162"/>
      <c r="I482" s="162"/>
      <c r="J482" s="163"/>
      <c r="K482" s="163"/>
      <c r="L482" s="164"/>
      <c r="M482" s="164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5"/>
      <c r="AG482" s="162"/>
      <c r="AH482" s="162"/>
      <c r="AI482" s="162"/>
      <c r="AJ482" s="166"/>
      <c r="AK482" s="167"/>
      <c r="AL482" s="167"/>
      <c r="AM482" s="167"/>
      <c r="AN482" s="167"/>
      <c r="AO482" s="167"/>
      <c r="AP482" s="167"/>
      <c r="AQ482" s="167"/>
      <c r="AR482" s="168"/>
      <c r="AS482" s="169"/>
      <c r="AT482" s="156"/>
      <c r="AU482" s="157"/>
      <c r="AV482" s="157"/>
      <c r="AW482" s="158"/>
      <c r="AX482" s="120"/>
      <c r="AY482" s="159"/>
      <c r="AZ482" s="159"/>
      <c r="BA482" s="159"/>
      <c r="BB482" s="159"/>
      <c r="BC482" s="159"/>
      <c r="BD482" s="159"/>
      <c r="BE482" s="159"/>
      <c r="BF482" s="159"/>
      <c r="BG482" s="159"/>
      <c r="BH482" s="159"/>
      <c r="BI482" s="159"/>
      <c r="BJ482" s="159"/>
      <c r="BK482" s="159"/>
      <c r="BL482" s="159"/>
      <c r="BM482" s="159"/>
      <c r="BN482" s="159"/>
      <c r="BP482" s="93"/>
      <c r="BQ482" s="93"/>
      <c r="BR482" s="93"/>
      <c r="BS482" s="93"/>
      <c r="BT482" s="161"/>
    </row>
    <row r="483" spans="3:72" x14ac:dyDescent="0.2">
      <c r="C483" s="154"/>
      <c r="D483" s="154"/>
      <c r="E483" s="155"/>
      <c r="F483" s="162"/>
      <c r="G483" s="162"/>
      <c r="H483" s="162"/>
      <c r="I483" s="162"/>
      <c r="J483" s="163"/>
      <c r="K483" s="163"/>
      <c r="L483" s="164"/>
      <c r="M483" s="164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5"/>
      <c r="AG483" s="162"/>
      <c r="AH483" s="162"/>
      <c r="AI483" s="162"/>
      <c r="AJ483" s="166"/>
      <c r="AK483" s="167"/>
      <c r="AL483" s="167"/>
      <c r="AM483" s="167"/>
      <c r="AN483" s="167"/>
      <c r="AO483" s="167"/>
      <c r="AP483" s="167"/>
      <c r="AQ483" s="167"/>
      <c r="AR483" s="168"/>
      <c r="AS483" s="169"/>
      <c r="AT483" s="156"/>
      <c r="AU483" s="157"/>
      <c r="AV483" s="157"/>
      <c r="AW483" s="158"/>
      <c r="AX483" s="120"/>
      <c r="AY483" s="159"/>
      <c r="AZ483" s="159"/>
      <c r="BA483" s="159"/>
      <c r="BB483" s="159"/>
      <c r="BC483" s="159"/>
      <c r="BD483" s="159"/>
      <c r="BE483" s="159"/>
      <c r="BF483" s="159"/>
      <c r="BG483" s="159"/>
      <c r="BH483" s="159"/>
      <c r="BI483" s="159"/>
      <c r="BJ483" s="159"/>
      <c r="BK483" s="159"/>
      <c r="BL483" s="159"/>
      <c r="BM483" s="159"/>
      <c r="BN483" s="159"/>
      <c r="BP483" s="93"/>
      <c r="BQ483" s="93"/>
      <c r="BR483" s="93"/>
      <c r="BS483" s="93"/>
      <c r="BT483" s="161"/>
    </row>
    <row r="484" spans="3:72" x14ac:dyDescent="0.2">
      <c r="C484" s="154"/>
      <c r="D484" s="154"/>
      <c r="E484" s="155"/>
      <c r="F484" s="162"/>
      <c r="G484" s="162"/>
      <c r="H484" s="162"/>
      <c r="I484" s="162"/>
      <c r="J484" s="163"/>
      <c r="K484" s="163"/>
      <c r="L484" s="164"/>
      <c r="M484" s="164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5"/>
      <c r="AG484" s="162"/>
      <c r="AH484" s="162"/>
      <c r="AI484" s="162"/>
      <c r="AJ484" s="166"/>
      <c r="AK484" s="167"/>
      <c r="AL484" s="167"/>
      <c r="AM484" s="167"/>
      <c r="AN484" s="167"/>
      <c r="AO484" s="167"/>
      <c r="AP484" s="167"/>
      <c r="AQ484" s="167"/>
      <c r="AR484" s="168"/>
      <c r="AS484" s="169"/>
      <c r="AT484" s="156"/>
      <c r="AU484" s="157"/>
      <c r="AV484" s="157"/>
      <c r="AW484" s="158"/>
      <c r="AX484" s="120"/>
      <c r="AY484" s="159"/>
      <c r="AZ484" s="159"/>
      <c r="BA484" s="159"/>
      <c r="BB484" s="159"/>
      <c r="BC484" s="159"/>
      <c r="BD484" s="159"/>
      <c r="BE484" s="159"/>
      <c r="BF484" s="159"/>
      <c r="BG484" s="159"/>
      <c r="BH484" s="159"/>
      <c r="BI484" s="159"/>
      <c r="BJ484" s="159"/>
      <c r="BK484" s="159"/>
      <c r="BL484" s="159"/>
      <c r="BM484" s="159"/>
      <c r="BN484" s="159"/>
      <c r="BP484" s="93"/>
      <c r="BQ484" s="93"/>
      <c r="BR484" s="93"/>
      <c r="BS484" s="93"/>
      <c r="BT484" s="161"/>
    </row>
    <row r="485" spans="3:72" x14ac:dyDescent="0.2">
      <c r="C485" s="154"/>
      <c r="D485" s="154"/>
      <c r="E485" s="155"/>
      <c r="F485" s="162"/>
      <c r="G485" s="162"/>
      <c r="H485" s="162"/>
      <c r="I485" s="162"/>
      <c r="J485" s="163"/>
      <c r="K485" s="163"/>
      <c r="L485" s="164"/>
      <c r="M485" s="164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5"/>
      <c r="AG485" s="162"/>
      <c r="AH485" s="162"/>
      <c r="AI485" s="162"/>
      <c r="AJ485" s="166"/>
      <c r="AK485" s="167"/>
      <c r="AL485" s="167"/>
      <c r="AM485" s="167"/>
      <c r="AN485" s="167"/>
      <c r="AO485" s="167"/>
      <c r="AP485" s="167"/>
      <c r="AQ485" s="167"/>
      <c r="AR485" s="168"/>
      <c r="AS485" s="169"/>
      <c r="AT485" s="156"/>
      <c r="AU485" s="157"/>
      <c r="AV485" s="157"/>
      <c r="AW485" s="158"/>
      <c r="AX485" s="120"/>
      <c r="AY485" s="159"/>
      <c r="AZ485" s="159"/>
      <c r="BA485" s="159"/>
      <c r="BB485" s="159"/>
      <c r="BC485" s="159"/>
      <c r="BD485" s="159"/>
      <c r="BE485" s="159"/>
      <c r="BF485" s="159"/>
      <c r="BG485" s="159"/>
      <c r="BH485" s="159"/>
      <c r="BI485" s="159"/>
      <c r="BJ485" s="159"/>
      <c r="BK485" s="159"/>
      <c r="BL485" s="159"/>
      <c r="BM485" s="159"/>
      <c r="BN485" s="159"/>
      <c r="BP485" s="93"/>
      <c r="BQ485" s="93"/>
      <c r="BR485" s="93"/>
      <c r="BS485" s="93"/>
      <c r="BT485" s="161"/>
    </row>
    <row r="486" spans="3:72" x14ac:dyDescent="0.2">
      <c r="C486" s="154"/>
      <c r="D486" s="154"/>
      <c r="E486" s="155"/>
      <c r="F486" s="162"/>
      <c r="G486" s="162"/>
      <c r="H486" s="162"/>
      <c r="I486" s="162"/>
      <c r="J486" s="163"/>
      <c r="K486" s="163"/>
      <c r="L486" s="164"/>
      <c r="M486" s="164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5"/>
      <c r="AG486" s="162"/>
      <c r="AH486" s="162"/>
      <c r="AI486" s="162"/>
      <c r="AJ486" s="166"/>
      <c r="AK486" s="167"/>
      <c r="AL486" s="167"/>
      <c r="AM486" s="167"/>
      <c r="AN486" s="167"/>
      <c r="AO486" s="167"/>
      <c r="AP486" s="167"/>
      <c r="AQ486" s="167"/>
      <c r="AR486" s="168"/>
      <c r="AS486" s="169"/>
      <c r="AT486" s="156"/>
      <c r="AU486" s="157"/>
      <c r="AV486" s="157"/>
      <c r="AW486" s="158"/>
      <c r="AX486" s="120"/>
      <c r="AY486" s="159"/>
      <c r="AZ486" s="159"/>
      <c r="BA486" s="159"/>
      <c r="BB486" s="159"/>
      <c r="BC486" s="159"/>
      <c r="BD486" s="159"/>
      <c r="BE486" s="159"/>
      <c r="BF486" s="159"/>
      <c r="BG486" s="159"/>
      <c r="BH486" s="159"/>
      <c r="BI486" s="159"/>
      <c r="BJ486" s="159"/>
      <c r="BK486" s="159"/>
      <c r="BL486" s="159"/>
      <c r="BM486" s="159"/>
      <c r="BN486" s="159"/>
      <c r="BP486" s="93"/>
      <c r="BQ486" s="93"/>
      <c r="BR486" s="93"/>
      <c r="BS486" s="93"/>
      <c r="BT486" s="161"/>
    </row>
    <row r="487" spans="3:72" x14ac:dyDescent="0.2">
      <c r="C487" s="154"/>
      <c r="D487" s="154"/>
      <c r="E487" s="155"/>
      <c r="F487" s="162"/>
      <c r="G487" s="162"/>
      <c r="H487" s="162"/>
      <c r="I487" s="162"/>
      <c r="J487" s="163"/>
      <c r="K487" s="163"/>
      <c r="L487" s="164"/>
      <c r="M487" s="164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5"/>
      <c r="AG487" s="162"/>
      <c r="AH487" s="162"/>
      <c r="AI487" s="162"/>
      <c r="AJ487" s="166"/>
      <c r="AK487" s="167"/>
      <c r="AL487" s="167"/>
      <c r="AM487" s="167"/>
      <c r="AN487" s="167"/>
      <c r="AO487" s="167"/>
      <c r="AP487" s="167"/>
      <c r="AQ487" s="167"/>
      <c r="AR487" s="168"/>
      <c r="AS487" s="169"/>
      <c r="AT487" s="156"/>
      <c r="AU487" s="157"/>
      <c r="AV487" s="157"/>
      <c r="AW487" s="158"/>
      <c r="AX487" s="120"/>
      <c r="AY487" s="159"/>
      <c r="AZ487" s="159"/>
      <c r="BA487" s="159"/>
      <c r="BB487" s="159"/>
      <c r="BC487" s="159"/>
      <c r="BD487" s="159"/>
      <c r="BE487" s="159"/>
      <c r="BF487" s="159"/>
      <c r="BG487" s="159"/>
      <c r="BH487" s="159"/>
      <c r="BI487" s="159"/>
      <c r="BJ487" s="159"/>
      <c r="BK487" s="159"/>
      <c r="BL487" s="159"/>
      <c r="BM487" s="159"/>
      <c r="BN487" s="159"/>
      <c r="BP487" s="93"/>
      <c r="BQ487" s="93"/>
      <c r="BR487" s="93"/>
      <c r="BS487" s="93"/>
      <c r="BT487" s="161"/>
    </row>
    <row r="488" spans="3:72" x14ac:dyDescent="0.2">
      <c r="C488" s="154"/>
      <c r="D488" s="154"/>
      <c r="E488" s="155"/>
      <c r="F488" s="162"/>
      <c r="G488" s="162"/>
      <c r="H488" s="162"/>
      <c r="I488" s="162"/>
      <c r="J488" s="163"/>
      <c r="K488" s="163"/>
      <c r="L488" s="164"/>
      <c r="M488" s="164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5"/>
      <c r="AG488" s="162"/>
      <c r="AH488" s="162"/>
      <c r="AI488" s="162"/>
      <c r="AJ488" s="166"/>
      <c r="AK488" s="167"/>
      <c r="AL488" s="167"/>
      <c r="AM488" s="167"/>
      <c r="AN488" s="167"/>
      <c r="AO488" s="167"/>
      <c r="AP488" s="167"/>
      <c r="AQ488" s="167"/>
      <c r="AR488" s="168"/>
      <c r="AS488" s="169"/>
      <c r="AT488" s="156"/>
      <c r="AU488" s="157"/>
      <c r="AV488" s="157"/>
      <c r="AW488" s="158"/>
      <c r="AX488" s="120"/>
      <c r="AY488" s="159"/>
      <c r="AZ488" s="159"/>
      <c r="BA488" s="159"/>
      <c r="BB488" s="159"/>
      <c r="BC488" s="159"/>
      <c r="BD488" s="159"/>
      <c r="BE488" s="159"/>
      <c r="BF488" s="159"/>
      <c r="BG488" s="159"/>
      <c r="BH488" s="159"/>
      <c r="BI488" s="159"/>
      <c r="BJ488" s="159"/>
      <c r="BK488" s="159"/>
      <c r="BL488" s="159"/>
      <c r="BM488" s="159"/>
      <c r="BN488" s="159"/>
      <c r="BP488" s="93"/>
      <c r="BQ488" s="93"/>
      <c r="BR488" s="93"/>
      <c r="BS488" s="93"/>
      <c r="BT488" s="161"/>
    </row>
    <row r="489" spans="3:72" x14ac:dyDescent="0.2">
      <c r="C489" s="154"/>
      <c r="D489" s="154"/>
      <c r="E489" s="155"/>
      <c r="F489" s="162"/>
      <c r="G489" s="162"/>
      <c r="H489" s="162"/>
      <c r="I489" s="162"/>
      <c r="J489" s="163"/>
      <c r="K489" s="163"/>
      <c r="L489" s="164"/>
      <c r="M489" s="164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5"/>
      <c r="AG489" s="162"/>
      <c r="AH489" s="162"/>
      <c r="AI489" s="162"/>
      <c r="AJ489" s="166"/>
      <c r="AK489" s="167"/>
      <c r="AL489" s="167"/>
      <c r="AM489" s="167"/>
      <c r="AN489" s="167"/>
      <c r="AO489" s="167"/>
      <c r="AP489" s="167"/>
      <c r="AQ489" s="167"/>
      <c r="AR489" s="168"/>
      <c r="AS489" s="169"/>
      <c r="AT489" s="156"/>
      <c r="AU489" s="157"/>
      <c r="AV489" s="157"/>
      <c r="AW489" s="158"/>
      <c r="AX489" s="120"/>
      <c r="AY489" s="159"/>
      <c r="AZ489" s="159"/>
      <c r="BA489" s="159"/>
      <c r="BB489" s="159"/>
      <c r="BC489" s="159"/>
      <c r="BD489" s="159"/>
      <c r="BE489" s="159"/>
      <c r="BF489" s="159"/>
      <c r="BG489" s="159"/>
      <c r="BH489" s="159"/>
      <c r="BI489" s="159"/>
      <c r="BJ489" s="159"/>
      <c r="BK489" s="159"/>
      <c r="BL489" s="159"/>
      <c r="BM489" s="159"/>
      <c r="BN489" s="159"/>
      <c r="BP489" s="93"/>
      <c r="BQ489" s="93"/>
      <c r="BR489" s="93"/>
      <c r="BS489" s="93"/>
      <c r="BT489" s="161"/>
    </row>
    <row r="490" spans="3:72" x14ac:dyDescent="0.2">
      <c r="C490" s="154"/>
      <c r="D490" s="154"/>
      <c r="E490" s="155"/>
      <c r="F490" s="162"/>
      <c r="G490" s="162"/>
      <c r="H490" s="162"/>
      <c r="I490" s="162"/>
      <c r="J490" s="163"/>
      <c r="K490" s="163"/>
      <c r="L490" s="164"/>
      <c r="M490" s="164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5"/>
      <c r="AG490" s="162"/>
      <c r="AH490" s="162"/>
      <c r="AI490" s="162"/>
      <c r="AJ490" s="166"/>
      <c r="AK490" s="167"/>
      <c r="AL490" s="167"/>
      <c r="AM490" s="167"/>
      <c r="AN490" s="167"/>
      <c r="AO490" s="167"/>
      <c r="AP490" s="167"/>
      <c r="AQ490" s="167"/>
      <c r="AR490" s="168"/>
      <c r="AS490" s="169"/>
      <c r="AT490" s="156"/>
      <c r="AU490" s="157"/>
      <c r="AV490" s="157"/>
      <c r="AW490" s="158"/>
      <c r="AX490" s="120"/>
      <c r="AY490" s="159"/>
      <c r="AZ490" s="159"/>
      <c r="BA490" s="159"/>
      <c r="BB490" s="159"/>
      <c r="BC490" s="159"/>
      <c r="BD490" s="159"/>
      <c r="BE490" s="159"/>
      <c r="BF490" s="159"/>
      <c r="BG490" s="159"/>
      <c r="BH490" s="159"/>
      <c r="BI490" s="159"/>
      <c r="BJ490" s="159"/>
      <c r="BK490" s="159"/>
      <c r="BL490" s="159"/>
      <c r="BM490" s="159"/>
      <c r="BN490" s="159"/>
      <c r="BP490" s="93"/>
      <c r="BQ490" s="93"/>
      <c r="BR490" s="93"/>
      <c r="BS490" s="93"/>
      <c r="BT490" s="161"/>
    </row>
    <row r="491" spans="3:72" x14ac:dyDescent="0.2">
      <c r="C491" s="154"/>
      <c r="D491" s="154"/>
      <c r="E491" s="155"/>
      <c r="F491" s="162"/>
      <c r="G491" s="162"/>
      <c r="H491" s="162"/>
      <c r="I491" s="162"/>
      <c r="J491" s="163"/>
      <c r="K491" s="163"/>
      <c r="L491" s="164"/>
      <c r="M491" s="164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5"/>
      <c r="AG491" s="162"/>
      <c r="AH491" s="162"/>
      <c r="AI491" s="162"/>
      <c r="AJ491" s="166"/>
      <c r="AK491" s="167"/>
      <c r="AL491" s="167"/>
      <c r="AM491" s="167"/>
      <c r="AN491" s="167"/>
      <c r="AO491" s="167"/>
      <c r="AP491" s="167"/>
      <c r="AQ491" s="167"/>
      <c r="AR491" s="168"/>
      <c r="AS491" s="169"/>
      <c r="AT491" s="156"/>
      <c r="AU491" s="157"/>
      <c r="AV491" s="157"/>
      <c r="AW491" s="158"/>
      <c r="AX491" s="120"/>
      <c r="AY491" s="159"/>
      <c r="AZ491" s="159"/>
      <c r="BA491" s="159"/>
      <c r="BB491" s="159"/>
      <c r="BC491" s="159"/>
      <c r="BD491" s="159"/>
      <c r="BE491" s="159"/>
      <c r="BF491" s="159"/>
      <c r="BG491" s="159"/>
      <c r="BH491" s="159"/>
      <c r="BI491" s="159"/>
      <c r="BJ491" s="159"/>
      <c r="BK491" s="159"/>
      <c r="BL491" s="159"/>
      <c r="BM491" s="159"/>
      <c r="BN491" s="159"/>
      <c r="BP491" s="93"/>
      <c r="BQ491" s="93"/>
      <c r="BR491" s="93"/>
      <c r="BS491" s="93"/>
      <c r="BT491" s="161"/>
    </row>
    <row r="492" spans="3:72" x14ac:dyDescent="0.2">
      <c r="C492" s="154"/>
      <c r="D492" s="154"/>
      <c r="E492" s="155"/>
      <c r="F492" s="162"/>
      <c r="G492" s="162"/>
      <c r="H492" s="162"/>
      <c r="I492" s="162"/>
      <c r="J492" s="163"/>
      <c r="K492" s="163"/>
      <c r="L492" s="164"/>
      <c r="M492" s="164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5"/>
      <c r="AG492" s="162"/>
      <c r="AH492" s="162"/>
      <c r="AI492" s="162"/>
      <c r="AJ492" s="166"/>
      <c r="AK492" s="167"/>
      <c r="AL492" s="167"/>
      <c r="AM492" s="167"/>
      <c r="AN492" s="167"/>
      <c r="AO492" s="167"/>
      <c r="AP492" s="167"/>
      <c r="AQ492" s="167"/>
      <c r="AR492" s="168"/>
      <c r="AS492" s="169"/>
      <c r="AT492" s="156"/>
      <c r="AU492" s="157"/>
      <c r="AV492" s="157"/>
      <c r="AW492" s="158"/>
      <c r="AX492" s="120"/>
      <c r="AY492" s="159"/>
      <c r="AZ492" s="159"/>
      <c r="BA492" s="159"/>
      <c r="BB492" s="159"/>
      <c r="BC492" s="159"/>
      <c r="BD492" s="159"/>
      <c r="BE492" s="159"/>
      <c r="BF492" s="159"/>
      <c r="BG492" s="159"/>
      <c r="BH492" s="159"/>
      <c r="BI492" s="159"/>
      <c r="BJ492" s="159"/>
      <c r="BK492" s="159"/>
      <c r="BL492" s="159"/>
      <c r="BM492" s="159"/>
      <c r="BN492" s="159"/>
      <c r="BP492" s="93"/>
      <c r="BQ492" s="93"/>
      <c r="BR492" s="93"/>
      <c r="BS492" s="93"/>
      <c r="BT492" s="161"/>
    </row>
    <row r="493" spans="3:72" x14ac:dyDescent="0.2">
      <c r="C493" s="154"/>
      <c r="D493" s="154"/>
      <c r="E493" s="155"/>
      <c r="F493" s="162"/>
      <c r="G493" s="162"/>
      <c r="H493" s="162"/>
      <c r="I493" s="162"/>
      <c r="J493" s="163"/>
      <c r="K493" s="163"/>
      <c r="L493" s="164"/>
      <c r="M493" s="164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5"/>
      <c r="AG493" s="162"/>
      <c r="AH493" s="162"/>
      <c r="AI493" s="162"/>
      <c r="AJ493" s="166"/>
      <c r="AK493" s="167"/>
      <c r="AL493" s="167"/>
      <c r="AM493" s="167"/>
      <c r="AN493" s="167"/>
      <c r="AO493" s="167"/>
      <c r="AP493" s="167"/>
      <c r="AQ493" s="167"/>
      <c r="AR493" s="168"/>
      <c r="AS493" s="169"/>
      <c r="AT493" s="156"/>
      <c r="AU493" s="157"/>
      <c r="AV493" s="157"/>
      <c r="AW493" s="158"/>
      <c r="AX493" s="120"/>
      <c r="AY493" s="159"/>
      <c r="AZ493" s="159"/>
      <c r="BA493" s="159"/>
      <c r="BB493" s="159"/>
      <c r="BC493" s="159"/>
      <c r="BD493" s="159"/>
      <c r="BE493" s="159"/>
      <c r="BF493" s="159"/>
      <c r="BG493" s="159"/>
      <c r="BH493" s="159"/>
      <c r="BI493" s="159"/>
      <c r="BJ493" s="159"/>
      <c r="BK493" s="159"/>
      <c r="BL493" s="159"/>
      <c r="BM493" s="159"/>
      <c r="BN493" s="159"/>
      <c r="BP493" s="93"/>
      <c r="BQ493" s="93"/>
      <c r="BR493" s="93"/>
      <c r="BS493" s="93"/>
      <c r="BT493" s="161"/>
    </row>
    <row r="494" spans="3:72" x14ac:dyDescent="0.2">
      <c r="C494" s="154"/>
      <c r="D494" s="154"/>
      <c r="E494" s="155"/>
      <c r="F494" s="162"/>
      <c r="G494" s="162"/>
      <c r="H494" s="162"/>
      <c r="I494" s="162"/>
      <c r="J494" s="163"/>
      <c r="K494" s="163"/>
      <c r="L494" s="164"/>
      <c r="M494" s="164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5"/>
      <c r="AG494" s="162"/>
      <c r="AH494" s="162"/>
      <c r="AI494" s="162"/>
      <c r="AJ494" s="166"/>
      <c r="AK494" s="167"/>
      <c r="AL494" s="167"/>
      <c r="AM494" s="167"/>
      <c r="AN494" s="167"/>
      <c r="AO494" s="167"/>
      <c r="AP494" s="167"/>
      <c r="AQ494" s="167"/>
      <c r="AR494" s="168"/>
      <c r="AS494" s="169"/>
      <c r="AT494" s="156"/>
      <c r="AU494" s="157"/>
      <c r="AV494" s="157"/>
      <c r="AW494" s="158"/>
      <c r="AX494" s="120"/>
      <c r="AY494" s="159"/>
      <c r="AZ494" s="159"/>
      <c r="BA494" s="159"/>
      <c r="BB494" s="159"/>
      <c r="BC494" s="159"/>
      <c r="BD494" s="159"/>
      <c r="BE494" s="159"/>
      <c r="BF494" s="159"/>
      <c r="BG494" s="159"/>
      <c r="BH494" s="159"/>
      <c r="BI494" s="159"/>
      <c r="BJ494" s="159"/>
      <c r="BK494" s="159"/>
      <c r="BL494" s="159"/>
      <c r="BM494" s="159"/>
      <c r="BN494" s="159"/>
      <c r="BP494" s="93"/>
      <c r="BQ494" s="93"/>
      <c r="BR494" s="93"/>
      <c r="BS494" s="93"/>
      <c r="BT494" s="161"/>
    </row>
    <row r="495" spans="3:72" x14ac:dyDescent="0.2">
      <c r="C495" s="154"/>
      <c r="D495" s="154"/>
      <c r="E495" s="155"/>
      <c r="F495" s="162"/>
      <c r="G495" s="162"/>
      <c r="H495" s="162"/>
      <c r="I495" s="162"/>
      <c r="J495" s="163"/>
      <c r="K495" s="163"/>
      <c r="L495" s="164"/>
      <c r="M495" s="164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5"/>
      <c r="AG495" s="162"/>
      <c r="AH495" s="162"/>
      <c r="AI495" s="162"/>
      <c r="AJ495" s="166"/>
      <c r="AK495" s="167"/>
      <c r="AL495" s="167"/>
      <c r="AM495" s="167"/>
      <c r="AN495" s="167"/>
      <c r="AO495" s="167"/>
      <c r="AP495" s="167"/>
      <c r="AQ495" s="167"/>
      <c r="AR495" s="168"/>
      <c r="AS495" s="169"/>
      <c r="AT495" s="156"/>
      <c r="AU495" s="157"/>
      <c r="AV495" s="157"/>
      <c r="AW495" s="158"/>
      <c r="AX495" s="120"/>
      <c r="AY495" s="159"/>
      <c r="AZ495" s="159"/>
      <c r="BA495" s="159"/>
      <c r="BB495" s="159"/>
      <c r="BC495" s="159"/>
      <c r="BD495" s="159"/>
      <c r="BE495" s="159"/>
      <c r="BF495" s="159"/>
      <c r="BG495" s="159"/>
      <c r="BH495" s="159"/>
      <c r="BI495" s="159"/>
      <c r="BJ495" s="159"/>
      <c r="BK495" s="159"/>
      <c r="BL495" s="159"/>
      <c r="BM495" s="159"/>
      <c r="BN495" s="159"/>
      <c r="BP495" s="93"/>
      <c r="BQ495" s="93"/>
      <c r="BR495" s="93"/>
      <c r="BS495" s="93"/>
      <c r="BT495" s="161"/>
    </row>
    <row r="496" spans="3:72" x14ac:dyDescent="0.2">
      <c r="C496" s="154"/>
      <c r="D496" s="154"/>
      <c r="E496" s="155"/>
      <c r="F496" s="162"/>
      <c r="G496" s="162"/>
      <c r="H496" s="162"/>
      <c r="I496" s="162"/>
      <c r="J496" s="163"/>
      <c r="K496" s="163"/>
      <c r="L496" s="164"/>
      <c r="M496" s="164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5"/>
      <c r="AG496" s="162"/>
      <c r="AH496" s="162"/>
      <c r="AI496" s="162"/>
      <c r="AJ496" s="166"/>
      <c r="AK496" s="167"/>
      <c r="AL496" s="167"/>
      <c r="AM496" s="167"/>
      <c r="AN496" s="167"/>
      <c r="AO496" s="167"/>
      <c r="AP496" s="167"/>
      <c r="AQ496" s="167"/>
      <c r="AR496" s="168"/>
      <c r="AS496" s="169"/>
      <c r="AT496" s="156"/>
      <c r="AU496" s="157"/>
      <c r="AV496" s="157"/>
      <c r="AW496" s="158"/>
      <c r="AX496" s="120"/>
      <c r="AY496" s="159"/>
      <c r="AZ496" s="159"/>
      <c r="BA496" s="159"/>
      <c r="BB496" s="159"/>
      <c r="BC496" s="159"/>
      <c r="BD496" s="159"/>
      <c r="BE496" s="159"/>
      <c r="BF496" s="159"/>
      <c r="BG496" s="159"/>
      <c r="BH496" s="159"/>
      <c r="BI496" s="159"/>
      <c r="BJ496" s="159"/>
      <c r="BK496" s="159"/>
      <c r="BL496" s="159"/>
      <c r="BM496" s="159"/>
      <c r="BN496" s="159"/>
      <c r="BP496" s="93"/>
      <c r="BQ496" s="93"/>
      <c r="BR496" s="93"/>
      <c r="BS496" s="93"/>
      <c r="BT496" s="161"/>
    </row>
    <row r="497" spans="3:72" x14ac:dyDescent="0.2">
      <c r="C497" s="154"/>
      <c r="D497" s="154"/>
      <c r="E497" s="155"/>
      <c r="F497" s="162"/>
      <c r="G497" s="162"/>
      <c r="H497" s="162"/>
      <c r="I497" s="162"/>
      <c r="J497" s="163"/>
      <c r="K497" s="163"/>
      <c r="L497" s="164"/>
      <c r="M497" s="164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5"/>
      <c r="AG497" s="162"/>
      <c r="AH497" s="162"/>
      <c r="AI497" s="162"/>
      <c r="AJ497" s="166"/>
      <c r="AK497" s="167"/>
      <c r="AL497" s="167"/>
      <c r="AM497" s="167"/>
      <c r="AN497" s="167"/>
      <c r="AO497" s="167"/>
      <c r="AP497" s="167"/>
      <c r="AQ497" s="167"/>
      <c r="AR497" s="168"/>
      <c r="AS497" s="169"/>
      <c r="AT497" s="156"/>
      <c r="AU497" s="157"/>
      <c r="AV497" s="157"/>
      <c r="AW497" s="158"/>
      <c r="AX497" s="120"/>
      <c r="AY497" s="159"/>
      <c r="AZ497" s="159"/>
      <c r="BA497" s="159"/>
      <c r="BB497" s="159"/>
      <c r="BC497" s="159"/>
      <c r="BD497" s="159"/>
      <c r="BE497" s="159"/>
      <c r="BF497" s="159"/>
      <c r="BG497" s="159"/>
      <c r="BH497" s="159"/>
      <c r="BI497" s="159"/>
      <c r="BJ497" s="159"/>
      <c r="BK497" s="159"/>
      <c r="BL497" s="159"/>
      <c r="BM497" s="159"/>
      <c r="BN497" s="159"/>
      <c r="BP497" s="93"/>
      <c r="BQ497" s="93"/>
      <c r="BR497" s="93"/>
      <c r="BS497" s="93"/>
      <c r="BT497" s="161"/>
    </row>
    <row r="498" spans="3:72" x14ac:dyDescent="0.2">
      <c r="C498" s="154"/>
      <c r="D498" s="154"/>
      <c r="E498" s="155"/>
      <c r="F498" s="162"/>
      <c r="G498" s="162"/>
      <c r="H498" s="162"/>
      <c r="I498" s="162"/>
      <c r="J498" s="163"/>
      <c r="K498" s="163"/>
      <c r="L498" s="164"/>
      <c r="M498" s="164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5"/>
      <c r="AG498" s="162"/>
      <c r="AH498" s="162"/>
      <c r="AI498" s="162"/>
      <c r="AJ498" s="166"/>
      <c r="AK498" s="167"/>
      <c r="AL498" s="167"/>
      <c r="AM498" s="167"/>
      <c r="AN498" s="167"/>
      <c r="AO498" s="167"/>
      <c r="AP498" s="167"/>
      <c r="AQ498" s="167"/>
      <c r="AR498" s="168"/>
      <c r="AS498" s="169"/>
      <c r="AT498" s="156"/>
      <c r="AU498" s="157"/>
      <c r="AV498" s="157"/>
      <c r="AW498" s="158"/>
      <c r="AX498" s="120"/>
      <c r="AY498" s="159"/>
      <c r="AZ498" s="159"/>
      <c r="BA498" s="159"/>
      <c r="BB498" s="159"/>
      <c r="BC498" s="159"/>
      <c r="BD498" s="159"/>
      <c r="BE498" s="159"/>
      <c r="BF498" s="159"/>
      <c r="BG498" s="159"/>
      <c r="BH498" s="159"/>
      <c r="BI498" s="159"/>
      <c r="BJ498" s="159"/>
      <c r="BK498" s="159"/>
      <c r="BL498" s="159"/>
      <c r="BM498" s="159"/>
      <c r="BN498" s="159"/>
      <c r="BP498" s="93"/>
      <c r="BQ498" s="93"/>
      <c r="BR498" s="93"/>
      <c r="BS498" s="93"/>
      <c r="BT498" s="161"/>
    </row>
    <row r="499" spans="3:72" x14ac:dyDescent="0.2">
      <c r="C499" s="154"/>
      <c r="D499" s="154"/>
      <c r="E499" s="155"/>
      <c r="F499" s="162"/>
      <c r="G499" s="162"/>
      <c r="H499" s="162"/>
      <c r="I499" s="162"/>
      <c r="J499" s="163"/>
      <c r="K499" s="163"/>
      <c r="L499" s="164"/>
      <c r="M499" s="164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5"/>
      <c r="AG499" s="162"/>
      <c r="AH499" s="162"/>
      <c r="AI499" s="162"/>
      <c r="AJ499" s="166"/>
      <c r="AK499" s="167"/>
      <c r="AL499" s="167"/>
      <c r="AM499" s="167"/>
      <c r="AN499" s="167"/>
      <c r="AO499" s="167"/>
      <c r="AP499" s="167"/>
      <c r="AQ499" s="167"/>
      <c r="AR499" s="168"/>
      <c r="AS499" s="169"/>
      <c r="AT499" s="156"/>
      <c r="AU499" s="157"/>
      <c r="AV499" s="157"/>
      <c r="AW499" s="158"/>
      <c r="AX499" s="120"/>
      <c r="AY499" s="159"/>
      <c r="AZ499" s="159"/>
      <c r="BA499" s="159"/>
      <c r="BB499" s="159"/>
      <c r="BC499" s="159"/>
      <c r="BD499" s="159"/>
      <c r="BE499" s="159"/>
      <c r="BF499" s="159"/>
      <c r="BG499" s="159"/>
      <c r="BH499" s="159"/>
      <c r="BI499" s="159"/>
      <c r="BJ499" s="159"/>
      <c r="BK499" s="159"/>
      <c r="BL499" s="159"/>
      <c r="BM499" s="159"/>
      <c r="BN499" s="159"/>
      <c r="BP499" s="93"/>
      <c r="BQ499" s="93"/>
      <c r="BR499" s="93"/>
      <c r="BS499" s="93"/>
      <c r="BT499" s="161"/>
    </row>
    <row r="500" spans="3:72" x14ac:dyDescent="0.2">
      <c r="C500" s="154"/>
      <c r="D500" s="154"/>
      <c r="E500" s="155"/>
      <c r="F500" s="162"/>
      <c r="G500" s="162"/>
      <c r="H500" s="162"/>
      <c r="I500" s="162"/>
      <c r="J500" s="163"/>
      <c r="K500" s="163"/>
      <c r="L500" s="164"/>
      <c r="M500" s="164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5"/>
      <c r="AG500" s="162"/>
      <c r="AH500" s="162"/>
      <c r="AI500" s="162"/>
      <c r="AJ500" s="166"/>
      <c r="AK500" s="167"/>
      <c r="AL500" s="167"/>
      <c r="AM500" s="167"/>
      <c r="AN500" s="167"/>
      <c r="AO500" s="167"/>
      <c r="AP500" s="167"/>
      <c r="AQ500" s="167"/>
      <c r="AR500" s="168"/>
      <c r="AS500" s="169"/>
      <c r="AT500" s="156"/>
      <c r="AU500" s="157"/>
      <c r="AV500" s="157"/>
      <c r="AW500" s="158"/>
      <c r="AX500" s="120"/>
      <c r="AY500" s="159"/>
      <c r="AZ500" s="159"/>
      <c r="BA500" s="159"/>
      <c r="BB500" s="159"/>
      <c r="BC500" s="159"/>
      <c r="BD500" s="159"/>
      <c r="BE500" s="159"/>
      <c r="BF500" s="159"/>
      <c r="BG500" s="159"/>
      <c r="BH500" s="159"/>
      <c r="BI500" s="159"/>
      <c r="BJ500" s="159"/>
      <c r="BK500" s="159"/>
      <c r="BL500" s="159"/>
      <c r="BM500" s="159"/>
      <c r="BN500" s="159"/>
      <c r="BP500" s="93"/>
      <c r="BQ500" s="93"/>
      <c r="BR500" s="93"/>
      <c r="BS500" s="93"/>
      <c r="BT500" s="161"/>
    </row>
    <row r="501" spans="3:72" x14ac:dyDescent="0.2">
      <c r="C501" s="154"/>
      <c r="D501" s="154"/>
      <c r="E501" s="155"/>
      <c r="F501" s="162"/>
      <c r="G501" s="162"/>
      <c r="H501" s="162"/>
      <c r="I501" s="162"/>
      <c r="J501" s="163"/>
      <c r="K501" s="163"/>
      <c r="L501" s="164"/>
      <c r="M501" s="164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5"/>
      <c r="AG501" s="162"/>
      <c r="AH501" s="162"/>
      <c r="AI501" s="162"/>
      <c r="AJ501" s="166"/>
      <c r="AK501" s="167"/>
      <c r="AL501" s="167"/>
      <c r="AM501" s="167"/>
      <c r="AN501" s="167"/>
      <c r="AO501" s="167"/>
      <c r="AP501" s="167"/>
      <c r="AQ501" s="167"/>
      <c r="AR501" s="168"/>
      <c r="AS501" s="169"/>
      <c r="AT501" s="156"/>
      <c r="AU501" s="157"/>
      <c r="AV501" s="157"/>
      <c r="AW501" s="158"/>
      <c r="AX501" s="120"/>
      <c r="AY501" s="159"/>
      <c r="AZ501" s="159"/>
      <c r="BA501" s="159"/>
      <c r="BB501" s="159"/>
      <c r="BC501" s="159"/>
      <c r="BD501" s="159"/>
      <c r="BE501" s="159"/>
      <c r="BF501" s="159"/>
      <c r="BG501" s="159"/>
      <c r="BH501" s="159"/>
      <c r="BI501" s="159"/>
      <c r="BJ501" s="159"/>
      <c r="BK501" s="159"/>
      <c r="BL501" s="159"/>
      <c r="BM501" s="159"/>
      <c r="BN501" s="159"/>
      <c r="BP501" s="93"/>
      <c r="BQ501" s="93"/>
      <c r="BR501" s="93"/>
      <c r="BS501" s="93"/>
      <c r="BT501" s="161"/>
    </row>
    <row r="502" spans="3:72" x14ac:dyDescent="0.2">
      <c r="C502" s="154"/>
      <c r="D502" s="154"/>
      <c r="E502" s="155"/>
      <c r="F502" s="162"/>
      <c r="G502" s="162"/>
      <c r="H502" s="162"/>
      <c r="I502" s="162"/>
      <c r="J502" s="163"/>
      <c r="K502" s="163"/>
      <c r="L502" s="164"/>
      <c r="M502" s="164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5"/>
      <c r="AG502" s="162"/>
      <c r="AH502" s="162"/>
      <c r="AI502" s="162"/>
      <c r="AJ502" s="166"/>
      <c r="AK502" s="167"/>
      <c r="AL502" s="167"/>
      <c r="AM502" s="167"/>
      <c r="AN502" s="167"/>
      <c r="AO502" s="167"/>
      <c r="AP502" s="167"/>
      <c r="AQ502" s="167"/>
      <c r="AR502" s="168"/>
      <c r="AS502" s="169"/>
      <c r="AT502" s="156"/>
      <c r="AU502" s="157"/>
      <c r="AV502" s="157"/>
      <c r="AW502" s="158"/>
      <c r="AX502" s="120"/>
      <c r="AY502" s="159"/>
      <c r="AZ502" s="159"/>
      <c r="BA502" s="159"/>
      <c r="BB502" s="159"/>
      <c r="BC502" s="159"/>
      <c r="BD502" s="159"/>
      <c r="BE502" s="159"/>
      <c r="BF502" s="159"/>
      <c r="BG502" s="159"/>
      <c r="BH502" s="159"/>
      <c r="BI502" s="159"/>
      <c r="BJ502" s="159"/>
      <c r="BK502" s="159"/>
      <c r="BL502" s="159"/>
      <c r="BM502" s="159"/>
      <c r="BN502" s="159"/>
      <c r="BP502" s="93"/>
      <c r="BQ502" s="93"/>
      <c r="BR502" s="93"/>
      <c r="BS502" s="93"/>
      <c r="BT502" s="161"/>
    </row>
    <row r="503" spans="3:72" x14ac:dyDescent="0.2">
      <c r="C503" s="154"/>
      <c r="D503" s="154"/>
      <c r="E503" s="155"/>
      <c r="F503" s="162"/>
      <c r="G503" s="162"/>
      <c r="H503" s="162"/>
      <c r="I503" s="162"/>
      <c r="J503" s="163"/>
      <c r="K503" s="163"/>
      <c r="L503" s="164"/>
      <c r="M503" s="164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5"/>
      <c r="AG503" s="162"/>
      <c r="AH503" s="162"/>
      <c r="AI503" s="162"/>
      <c r="AJ503" s="166"/>
      <c r="AK503" s="167"/>
      <c r="AL503" s="167"/>
      <c r="AM503" s="167"/>
      <c r="AN503" s="167"/>
      <c r="AO503" s="167"/>
      <c r="AP503" s="167"/>
      <c r="AQ503" s="167"/>
      <c r="AR503" s="168"/>
      <c r="AS503" s="169"/>
      <c r="AT503" s="156"/>
      <c r="AU503" s="157"/>
      <c r="AV503" s="157"/>
      <c r="AW503" s="158"/>
      <c r="AX503" s="120"/>
      <c r="AY503" s="159"/>
      <c r="AZ503" s="159"/>
      <c r="BA503" s="159"/>
      <c r="BB503" s="159"/>
      <c r="BC503" s="159"/>
      <c r="BD503" s="159"/>
      <c r="BE503" s="159"/>
      <c r="BF503" s="159"/>
      <c r="BG503" s="159"/>
      <c r="BH503" s="159"/>
      <c r="BI503" s="159"/>
      <c r="BJ503" s="159"/>
      <c r="BK503" s="159"/>
      <c r="BL503" s="159"/>
      <c r="BM503" s="159"/>
      <c r="BN503" s="159"/>
      <c r="BP503" s="93"/>
      <c r="BQ503" s="93"/>
      <c r="BR503" s="93"/>
      <c r="BS503" s="93"/>
      <c r="BT503" s="161"/>
    </row>
    <row r="504" spans="3:72" x14ac:dyDescent="0.2">
      <c r="C504" s="154"/>
      <c r="D504" s="154"/>
      <c r="E504" s="155"/>
      <c r="F504" s="162"/>
      <c r="G504" s="162"/>
      <c r="H504" s="162"/>
      <c r="I504" s="162"/>
      <c r="J504" s="163"/>
      <c r="K504" s="163"/>
      <c r="L504" s="164"/>
      <c r="M504" s="164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5"/>
      <c r="AG504" s="162"/>
      <c r="AH504" s="162"/>
      <c r="AI504" s="162"/>
      <c r="AJ504" s="166"/>
      <c r="AK504" s="167"/>
      <c r="AL504" s="167"/>
      <c r="AM504" s="167"/>
      <c r="AN504" s="167"/>
      <c r="AO504" s="167"/>
      <c r="AP504" s="167"/>
      <c r="AQ504" s="167"/>
      <c r="AR504" s="168"/>
      <c r="AS504" s="169"/>
      <c r="AT504" s="156"/>
      <c r="AU504" s="157"/>
      <c r="AV504" s="157"/>
      <c r="AW504" s="158"/>
      <c r="AX504" s="120"/>
      <c r="AY504" s="159"/>
      <c r="AZ504" s="159"/>
      <c r="BA504" s="159"/>
      <c r="BB504" s="159"/>
      <c r="BC504" s="159"/>
      <c r="BD504" s="159"/>
      <c r="BE504" s="159"/>
      <c r="BF504" s="159"/>
      <c r="BG504" s="159"/>
      <c r="BH504" s="159"/>
      <c r="BI504" s="159"/>
      <c r="BJ504" s="159"/>
      <c r="BK504" s="159"/>
      <c r="BL504" s="159"/>
      <c r="BM504" s="159"/>
      <c r="BN504" s="159"/>
      <c r="BP504" s="93"/>
      <c r="BQ504" s="93"/>
      <c r="BR504" s="93"/>
      <c r="BS504" s="93"/>
      <c r="BT504" s="161"/>
    </row>
    <row r="505" spans="3:72" x14ac:dyDescent="0.2">
      <c r="C505" s="154"/>
      <c r="D505" s="154"/>
      <c r="E505" s="155"/>
      <c r="F505" s="162"/>
      <c r="G505" s="162"/>
      <c r="H505" s="162"/>
      <c r="I505" s="162"/>
      <c r="J505" s="163"/>
      <c r="K505" s="163"/>
      <c r="L505" s="164"/>
      <c r="M505" s="164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5"/>
      <c r="AG505" s="162"/>
      <c r="AH505" s="162"/>
      <c r="AI505" s="162"/>
      <c r="AJ505" s="166"/>
      <c r="AK505" s="167"/>
      <c r="AL505" s="167"/>
      <c r="AM505" s="167"/>
      <c r="AN505" s="167"/>
      <c r="AO505" s="167"/>
      <c r="AP505" s="167"/>
      <c r="AQ505" s="167"/>
      <c r="AR505" s="168"/>
      <c r="AS505" s="169"/>
      <c r="AT505" s="156"/>
      <c r="AU505" s="157"/>
      <c r="AV505" s="157"/>
      <c r="AW505" s="158"/>
      <c r="AX505" s="120"/>
      <c r="AY505" s="159"/>
      <c r="AZ505" s="159"/>
      <c r="BA505" s="159"/>
      <c r="BB505" s="159"/>
      <c r="BC505" s="159"/>
      <c r="BD505" s="159"/>
      <c r="BE505" s="159"/>
      <c r="BF505" s="159"/>
      <c r="BG505" s="159"/>
      <c r="BH505" s="159"/>
      <c r="BI505" s="159"/>
      <c r="BJ505" s="159"/>
      <c r="BK505" s="159"/>
      <c r="BL505" s="159"/>
      <c r="BM505" s="159"/>
      <c r="BN505" s="159"/>
      <c r="BP505" s="93"/>
      <c r="BQ505" s="93"/>
      <c r="BR505" s="93"/>
      <c r="BS505" s="93"/>
      <c r="BT505" s="161"/>
    </row>
    <row r="506" spans="3:72" x14ac:dyDescent="0.2">
      <c r="C506" s="154"/>
      <c r="D506" s="154"/>
      <c r="E506" s="155"/>
      <c r="F506" s="162"/>
      <c r="G506" s="162"/>
      <c r="H506" s="162"/>
      <c r="I506" s="162"/>
      <c r="J506" s="163"/>
      <c r="K506" s="163"/>
      <c r="L506" s="164"/>
      <c r="M506" s="164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5"/>
      <c r="AG506" s="162"/>
      <c r="AH506" s="162"/>
      <c r="AI506" s="162"/>
      <c r="AJ506" s="166"/>
      <c r="AK506" s="167"/>
      <c r="AL506" s="167"/>
      <c r="AM506" s="167"/>
      <c r="AN506" s="167"/>
      <c r="AO506" s="167"/>
      <c r="AP506" s="167"/>
      <c r="AQ506" s="167"/>
      <c r="AR506" s="168"/>
      <c r="AS506" s="169"/>
      <c r="AT506" s="156"/>
      <c r="AU506" s="157"/>
      <c r="AV506" s="157"/>
      <c r="AW506" s="158"/>
      <c r="AX506" s="120"/>
      <c r="AY506" s="159"/>
      <c r="AZ506" s="159"/>
      <c r="BA506" s="159"/>
      <c r="BB506" s="159"/>
      <c r="BC506" s="159"/>
      <c r="BD506" s="159"/>
      <c r="BE506" s="159"/>
      <c r="BF506" s="159"/>
      <c r="BG506" s="159"/>
      <c r="BH506" s="159"/>
      <c r="BI506" s="159"/>
      <c r="BJ506" s="159"/>
      <c r="BK506" s="159"/>
      <c r="BL506" s="159"/>
      <c r="BM506" s="159"/>
      <c r="BN506" s="159"/>
      <c r="BP506" s="93"/>
      <c r="BQ506" s="93"/>
      <c r="BR506" s="93"/>
      <c r="BS506" s="93"/>
      <c r="BT506" s="161"/>
    </row>
    <row r="507" spans="3:72" x14ac:dyDescent="0.2">
      <c r="C507" s="154"/>
      <c r="D507" s="154"/>
      <c r="E507" s="155"/>
      <c r="F507" s="162"/>
      <c r="G507" s="162"/>
      <c r="H507" s="162"/>
      <c r="I507" s="162"/>
      <c r="J507" s="163"/>
      <c r="K507" s="163"/>
      <c r="L507" s="164"/>
      <c r="M507" s="164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5"/>
      <c r="AG507" s="162"/>
      <c r="AH507" s="162"/>
      <c r="AI507" s="162"/>
      <c r="AJ507" s="166"/>
      <c r="AK507" s="167"/>
      <c r="AL507" s="167"/>
      <c r="AM507" s="167"/>
      <c r="AN507" s="167"/>
      <c r="AO507" s="167"/>
      <c r="AP507" s="167"/>
      <c r="AQ507" s="167"/>
      <c r="AR507" s="168"/>
      <c r="AS507" s="169"/>
      <c r="AT507" s="156"/>
      <c r="AU507" s="157"/>
      <c r="AV507" s="157"/>
      <c r="AW507" s="158"/>
      <c r="AX507" s="120"/>
      <c r="AY507" s="159"/>
      <c r="AZ507" s="159"/>
      <c r="BA507" s="159"/>
      <c r="BB507" s="159"/>
      <c r="BC507" s="159"/>
      <c r="BD507" s="159"/>
      <c r="BE507" s="159"/>
      <c r="BF507" s="159"/>
      <c r="BG507" s="159"/>
      <c r="BH507" s="159"/>
      <c r="BI507" s="159"/>
      <c r="BJ507" s="159"/>
      <c r="BK507" s="159"/>
      <c r="BL507" s="159"/>
      <c r="BM507" s="159"/>
      <c r="BN507" s="159"/>
      <c r="BP507" s="93"/>
      <c r="BQ507" s="93"/>
      <c r="BR507" s="93"/>
      <c r="BS507" s="93"/>
      <c r="BT507" s="161"/>
    </row>
    <row r="508" spans="3:72" x14ac:dyDescent="0.2">
      <c r="C508" s="154"/>
      <c r="D508" s="154"/>
      <c r="E508" s="155"/>
      <c r="F508" s="162"/>
      <c r="G508" s="162"/>
      <c r="H508" s="162"/>
      <c r="I508" s="162"/>
      <c r="J508" s="163"/>
      <c r="K508" s="163"/>
      <c r="L508" s="164"/>
      <c r="M508" s="164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5"/>
      <c r="AG508" s="162"/>
      <c r="AH508" s="162"/>
      <c r="AI508" s="162"/>
      <c r="AJ508" s="166"/>
      <c r="AK508" s="167"/>
      <c r="AL508" s="167"/>
      <c r="AM508" s="167"/>
      <c r="AN508" s="167"/>
      <c r="AO508" s="167"/>
      <c r="AP508" s="167"/>
      <c r="AQ508" s="167"/>
      <c r="AR508" s="168"/>
      <c r="AS508" s="169"/>
      <c r="AT508" s="156"/>
      <c r="AU508" s="157"/>
      <c r="AV508" s="157"/>
      <c r="AW508" s="158"/>
      <c r="AX508" s="120"/>
      <c r="AY508" s="159"/>
      <c r="AZ508" s="159"/>
      <c r="BA508" s="159"/>
      <c r="BB508" s="159"/>
      <c r="BC508" s="159"/>
      <c r="BD508" s="159"/>
      <c r="BE508" s="159"/>
      <c r="BF508" s="159"/>
      <c r="BG508" s="159"/>
      <c r="BH508" s="159"/>
      <c r="BI508" s="159"/>
      <c r="BJ508" s="159"/>
      <c r="BK508" s="159"/>
      <c r="BL508" s="159"/>
      <c r="BM508" s="159"/>
      <c r="BN508" s="159"/>
      <c r="BP508" s="93"/>
      <c r="BQ508" s="93"/>
      <c r="BR508" s="93"/>
      <c r="BS508" s="93"/>
      <c r="BT508" s="161"/>
    </row>
    <row r="509" spans="3:72" x14ac:dyDescent="0.2">
      <c r="C509" s="154"/>
      <c r="D509" s="154"/>
      <c r="E509" s="155"/>
      <c r="F509" s="162"/>
      <c r="G509" s="162"/>
      <c r="H509" s="162"/>
      <c r="I509" s="162"/>
      <c r="J509" s="163"/>
      <c r="K509" s="163"/>
      <c r="L509" s="164"/>
      <c r="M509" s="164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5"/>
      <c r="AG509" s="162"/>
      <c r="AH509" s="162"/>
      <c r="AI509" s="162"/>
      <c r="AJ509" s="166"/>
      <c r="AK509" s="167"/>
      <c r="AL509" s="167"/>
      <c r="AM509" s="167"/>
      <c r="AN509" s="167"/>
      <c r="AO509" s="167"/>
      <c r="AP509" s="167"/>
      <c r="AQ509" s="167"/>
      <c r="AR509" s="168"/>
      <c r="AS509" s="169"/>
      <c r="AT509" s="156"/>
      <c r="AU509" s="157"/>
      <c r="AV509" s="157"/>
      <c r="AW509" s="158"/>
      <c r="AX509" s="120"/>
      <c r="AY509" s="159"/>
      <c r="AZ509" s="159"/>
      <c r="BA509" s="159"/>
      <c r="BB509" s="159"/>
      <c r="BC509" s="159"/>
      <c r="BD509" s="159"/>
      <c r="BE509" s="159"/>
      <c r="BF509" s="159"/>
      <c r="BG509" s="159"/>
      <c r="BH509" s="159"/>
      <c r="BI509" s="159"/>
      <c r="BJ509" s="159"/>
      <c r="BK509" s="159"/>
      <c r="BL509" s="159"/>
      <c r="BM509" s="159"/>
      <c r="BN509" s="159"/>
      <c r="BP509" s="93"/>
      <c r="BQ509" s="93"/>
      <c r="BR509" s="93"/>
      <c r="BS509" s="93"/>
      <c r="BT509" s="161"/>
    </row>
    <row r="510" spans="3:72" x14ac:dyDescent="0.2">
      <c r="C510" s="154"/>
      <c r="D510" s="154"/>
      <c r="E510" s="155"/>
      <c r="F510" s="162"/>
      <c r="G510" s="162"/>
      <c r="H510" s="162"/>
      <c r="I510" s="162"/>
      <c r="J510" s="163"/>
      <c r="K510" s="163"/>
      <c r="L510" s="164"/>
      <c r="M510" s="164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5"/>
      <c r="AG510" s="162"/>
      <c r="AH510" s="162"/>
      <c r="AI510" s="162"/>
      <c r="AJ510" s="166"/>
      <c r="AK510" s="167"/>
      <c r="AL510" s="167"/>
      <c r="AM510" s="167"/>
      <c r="AN510" s="167"/>
      <c r="AO510" s="167"/>
      <c r="AP510" s="167"/>
      <c r="AQ510" s="167"/>
      <c r="AR510" s="168"/>
      <c r="AS510" s="169"/>
      <c r="AT510" s="156"/>
      <c r="AU510" s="157"/>
      <c r="AV510" s="157"/>
      <c r="AW510" s="158"/>
      <c r="AX510" s="120"/>
      <c r="AY510" s="159"/>
      <c r="AZ510" s="159"/>
      <c r="BA510" s="159"/>
      <c r="BB510" s="159"/>
      <c r="BC510" s="159"/>
      <c r="BD510" s="159"/>
      <c r="BE510" s="159"/>
      <c r="BF510" s="159"/>
      <c r="BG510" s="159"/>
      <c r="BH510" s="159"/>
      <c r="BI510" s="159"/>
      <c r="BJ510" s="159"/>
      <c r="BK510" s="159"/>
      <c r="BL510" s="159"/>
      <c r="BM510" s="159"/>
      <c r="BN510" s="159"/>
      <c r="BP510" s="93"/>
      <c r="BQ510" s="93"/>
      <c r="BR510" s="93"/>
      <c r="BS510" s="93"/>
      <c r="BT510" s="161"/>
    </row>
    <row r="511" spans="3:72" x14ac:dyDescent="0.2">
      <c r="C511" s="154"/>
      <c r="D511" s="154"/>
      <c r="E511" s="155"/>
      <c r="F511" s="162"/>
      <c r="G511" s="162"/>
      <c r="H511" s="162"/>
      <c r="I511" s="162"/>
      <c r="J511" s="163"/>
      <c r="K511" s="163"/>
      <c r="L511" s="164"/>
      <c r="M511" s="164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5"/>
      <c r="AG511" s="162"/>
      <c r="AH511" s="162"/>
      <c r="AI511" s="162"/>
      <c r="AJ511" s="166"/>
      <c r="AK511" s="167"/>
      <c r="AL511" s="167"/>
      <c r="AM511" s="167"/>
      <c r="AN511" s="167"/>
      <c r="AO511" s="167"/>
      <c r="AP511" s="167"/>
      <c r="AQ511" s="167"/>
      <c r="AR511" s="168"/>
      <c r="AS511" s="169"/>
      <c r="AT511" s="156"/>
      <c r="AU511" s="157"/>
      <c r="AV511" s="157"/>
      <c r="AW511" s="158"/>
      <c r="AX511" s="120"/>
      <c r="AY511" s="159"/>
      <c r="AZ511" s="159"/>
      <c r="BA511" s="159"/>
      <c r="BB511" s="159"/>
      <c r="BC511" s="159"/>
      <c r="BD511" s="159"/>
      <c r="BE511" s="159"/>
      <c r="BF511" s="159"/>
      <c r="BG511" s="159"/>
      <c r="BH511" s="159"/>
      <c r="BI511" s="159"/>
      <c r="BJ511" s="159"/>
      <c r="BK511" s="159"/>
      <c r="BL511" s="159"/>
      <c r="BM511" s="159"/>
      <c r="BN511" s="159"/>
      <c r="BP511" s="93"/>
      <c r="BQ511" s="93"/>
      <c r="BR511" s="93"/>
      <c r="BS511" s="93"/>
      <c r="BT511" s="161"/>
    </row>
    <row r="512" spans="3:72" x14ac:dyDescent="0.2">
      <c r="C512" s="154"/>
      <c r="D512" s="154"/>
      <c r="E512" s="155"/>
      <c r="F512" s="162"/>
      <c r="G512" s="162"/>
      <c r="H512" s="162"/>
      <c r="I512" s="162"/>
      <c r="J512" s="163"/>
      <c r="K512" s="163"/>
      <c r="L512" s="164"/>
      <c r="M512" s="164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5"/>
      <c r="AG512" s="162"/>
      <c r="AH512" s="162"/>
      <c r="AI512" s="162"/>
      <c r="AJ512" s="166"/>
      <c r="AK512" s="167"/>
      <c r="AL512" s="167"/>
      <c r="AM512" s="167"/>
      <c r="AN512" s="167"/>
      <c r="AO512" s="167"/>
      <c r="AP512" s="167"/>
      <c r="AQ512" s="167"/>
      <c r="AR512" s="168"/>
      <c r="AS512" s="169"/>
      <c r="AT512" s="156"/>
      <c r="AU512" s="157"/>
      <c r="AV512" s="157"/>
      <c r="AW512" s="158"/>
      <c r="AX512" s="120"/>
      <c r="AY512" s="159"/>
      <c r="AZ512" s="159"/>
      <c r="BA512" s="159"/>
      <c r="BB512" s="159"/>
      <c r="BC512" s="159"/>
      <c r="BD512" s="159"/>
      <c r="BE512" s="159"/>
      <c r="BF512" s="159"/>
      <c r="BG512" s="159"/>
      <c r="BH512" s="159"/>
      <c r="BI512" s="159"/>
      <c r="BJ512" s="159"/>
      <c r="BK512" s="159"/>
      <c r="BL512" s="159"/>
      <c r="BM512" s="159"/>
      <c r="BN512" s="159"/>
      <c r="BP512" s="93"/>
      <c r="BQ512" s="93"/>
      <c r="BR512" s="93"/>
      <c r="BS512" s="93"/>
      <c r="BT512" s="161"/>
    </row>
    <row r="513" spans="3:72" x14ac:dyDescent="0.2">
      <c r="C513" s="154"/>
      <c r="D513" s="154"/>
      <c r="E513" s="155"/>
      <c r="F513" s="162"/>
      <c r="G513" s="162"/>
      <c r="H513" s="162"/>
      <c r="I513" s="162"/>
      <c r="J513" s="163"/>
      <c r="K513" s="163"/>
      <c r="L513" s="164"/>
      <c r="M513" s="164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5"/>
      <c r="AG513" s="162"/>
      <c r="AH513" s="162"/>
      <c r="AI513" s="162"/>
      <c r="AJ513" s="166"/>
      <c r="AK513" s="167"/>
      <c r="AL513" s="167"/>
      <c r="AM513" s="167"/>
      <c r="AN513" s="167"/>
      <c r="AO513" s="167"/>
      <c r="AP513" s="167"/>
      <c r="AQ513" s="167"/>
      <c r="AR513" s="168"/>
      <c r="AS513" s="169"/>
      <c r="AT513" s="156"/>
      <c r="AU513" s="157"/>
      <c r="AV513" s="157"/>
      <c r="AW513" s="158"/>
      <c r="AX513" s="120"/>
      <c r="AY513" s="159"/>
      <c r="AZ513" s="159"/>
      <c r="BA513" s="159"/>
      <c r="BB513" s="159"/>
      <c r="BC513" s="159"/>
      <c r="BD513" s="159"/>
      <c r="BE513" s="159"/>
      <c r="BF513" s="159"/>
      <c r="BG513" s="159"/>
      <c r="BH513" s="159"/>
      <c r="BI513" s="159"/>
      <c r="BJ513" s="159"/>
      <c r="BK513" s="159"/>
      <c r="BL513" s="159"/>
      <c r="BM513" s="159"/>
      <c r="BN513" s="159"/>
      <c r="BP513" s="93"/>
      <c r="BQ513" s="93"/>
      <c r="BR513" s="93"/>
      <c r="BS513" s="93"/>
      <c r="BT513" s="161"/>
    </row>
    <row r="514" spans="3:72" x14ac:dyDescent="0.2">
      <c r="C514" s="154"/>
      <c r="D514" s="154"/>
      <c r="E514" s="155"/>
      <c r="F514" s="162"/>
      <c r="G514" s="162"/>
      <c r="H514" s="162"/>
      <c r="I514" s="162"/>
      <c r="J514" s="163"/>
      <c r="K514" s="163"/>
      <c r="L514" s="164"/>
      <c r="M514" s="164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5"/>
      <c r="AG514" s="162"/>
      <c r="AH514" s="162"/>
      <c r="AI514" s="162"/>
      <c r="AJ514" s="166"/>
      <c r="AK514" s="167"/>
      <c r="AL514" s="167"/>
      <c r="AM514" s="167"/>
      <c r="AN514" s="167"/>
      <c r="AO514" s="167"/>
      <c r="AP514" s="167"/>
      <c r="AQ514" s="167"/>
      <c r="AR514" s="168"/>
      <c r="AS514" s="169"/>
      <c r="AT514" s="156"/>
      <c r="AU514" s="157"/>
      <c r="AV514" s="157"/>
      <c r="AW514" s="158"/>
      <c r="AX514" s="120"/>
      <c r="AY514" s="159"/>
      <c r="AZ514" s="159"/>
      <c r="BA514" s="159"/>
      <c r="BB514" s="159"/>
      <c r="BC514" s="159"/>
      <c r="BD514" s="159"/>
      <c r="BE514" s="159"/>
      <c r="BF514" s="159"/>
      <c r="BG514" s="159"/>
      <c r="BH514" s="159"/>
      <c r="BI514" s="159"/>
      <c r="BJ514" s="159"/>
      <c r="BK514" s="159"/>
      <c r="BL514" s="159"/>
      <c r="BM514" s="159"/>
      <c r="BN514" s="159"/>
      <c r="BP514" s="93"/>
      <c r="BQ514" s="93"/>
      <c r="BR514" s="93"/>
      <c r="BS514" s="93"/>
      <c r="BT514" s="161"/>
    </row>
    <row r="515" spans="3:72" x14ac:dyDescent="0.2">
      <c r="C515" s="154"/>
      <c r="D515" s="154"/>
      <c r="E515" s="155"/>
      <c r="F515" s="162"/>
      <c r="G515" s="162"/>
      <c r="H515" s="162"/>
      <c r="I515" s="162"/>
      <c r="J515" s="163"/>
      <c r="K515" s="163"/>
      <c r="L515" s="164"/>
      <c r="M515" s="164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5"/>
      <c r="AG515" s="162"/>
      <c r="AH515" s="162"/>
      <c r="AI515" s="162"/>
      <c r="AJ515" s="166"/>
      <c r="AK515" s="167"/>
      <c r="AL515" s="167"/>
      <c r="AM515" s="167"/>
      <c r="AN515" s="167"/>
      <c r="AO515" s="167"/>
      <c r="AP515" s="167"/>
      <c r="AQ515" s="167"/>
      <c r="AR515" s="168"/>
      <c r="AS515" s="169"/>
      <c r="AT515" s="156"/>
      <c r="AU515" s="157"/>
      <c r="AV515" s="157"/>
      <c r="AW515" s="158"/>
      <c r="AX515" s="120"/>
      <c r="AY515" s="159"/>
      <c r="AZ515" s="159"/>
      <c r="BA515" s="159"/>
      <c r="BB515" s="159"/>
      <c r="BC515" s="159"/>
      <c r="BD515" s="159"/>
      <c r="BE515" s="159"/>
      <c r="BF515" s="159"/>
      <c r="BG515" s="159"/>
      <c r="BH515" s="159"/>
      <c r="BI515" s="159"/>
      <c r="BJ515" s="159"/>
      <c r="BK515" s="159"/>
      <c r="BL515" s="159"/>
      <c r="BM515" s="159"/>
      <c r="BN515" s="159"/>
      <c r="BP515" s="93"/>
      <c r="BQ515" s="93"/>
      <c r="BR515" s="93"/>
      <c r="BS515" s="93"/>
      <c r="BT515" s="161"/>
    </row>
    <row r="516" spans="3:72" x14ac:dyDescent="0.2">
      <c r="C516" s="154"/>
      <c r="D516" s="154"/>
      <c r="E516" s="155"/>
      <c r="F516" s="162"/>
      <c r="G516" s="162"/>
      <c r="H516" s="162"/>
      <c r="I516" s="162"/>
      <c r="J516" s="163"/>
      <c r="K516" s="163"/>
      <c r="L516" s="164"/>
      <c r="M516" s="164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5"/>
      <c r="AG516" s="162"/>
      <c r="AH516" s="162"/>
      <c r="AI516" s="162"/>
      <c r="AJ516" s="166"/>
      <c r="AK516" s="167"/>
      <c r="AL516" s="167"/>
      <c r="AM516" s="167"/>
      <c r="AN516" s="167"/>
      <c r="AO516" s="167"/>
      <c r="AP516" s="167"/>
      <c r="AQ516" s="167"/>
      <c r="AR516" s="168"/>
      <c r="AS516" s="169"/>
      <c r="AT516" s="156"/>
      <c r="AU516" s="157"/>
      <c r="AV516" s="157"/>
      <c r="AW516" s="158"/>
      <c r="AX516" s="120"/>
      <c r="AY516" s="159"/>
      <c r="AZ516" s="159"/>
      <c r="BA516" s="159"/>
      <c r="BB516" s="159"/>
      <c r="BC516" s="159"/>
      <c r="BD516" s="159"/>
      <c r="BE516" s="159"/>
      <c r="BF516" s="159"/>
      <c r="BG516" s="159"/>
      <c r="BH516" s="159"/>
      <c r="BI516" s="159"/>
      <c r="BJ516" s="159"/>
      <c r="BK516" s="159"/>
      <c r="BL516" s="159"/>
      <c r="BM516" s="159"/>
      <c r="BN516" s="159"/>
      <c r="BP516" s="93"/>
      <c r="BQ516" s="93"/>
      <c r="BR516" s="93"/>
      <c r="BS516" s="93"/>
      <c r="BT516" s="161"/>
    </row>
    <row r="517" spans="3:72" x14ac:dyDescent="0.2">
      <c r="C517" s="154"/>
      <c r="D517" s="154"/>
      <c r="E517" s="155"/>
      <c r="F517" s="162"/>
      <c r="G517" s="162"/>
      <c r="H517" s="162"/>
      <c r="I517" s="162"/>
      <c r="J517" s="163"/>
      <c r="K517" s="163"/>
      <c r="L517" s="164"/>
      <c r="M517" s="164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5"/>
      <c r="AG517" s="162"/>
      <c r="AH517" s="162"/>
      <c r="AI517" s="162"/>
      <c r="AJ517" s="166"/>
      <c r="AK517" s="167"/>
      <c r="AL517" s="167"/>
      <c r="AM517" s="167"/>
      <c r="AN517" s="167"/>
      <c r="AO517" s="167"/>
      <c r="AP517" s="167"/>
      <c r="AQ517" s="167"/>
      <c r="AR517" s="168"/>
      <c r="AS517" s="169"/>
      <c r="AT517" s="156"/>
      <c r="AU517" s="157"/>
      <c r="AV517" s="157"/>
      <c r="AW517" s="158"/>
      <c r="AX517" s="120"/>
      <c r="AY517" s="159"/>
      <c r="AZ517" s="159"/>
      <c r="BA517" s="159"/>
      <c r="BB517" s="159"/>
      <c r="BC517" s="159"/>
      <c r="BD517" s="159"/>
      <c r="BE517" s="159"/>
      <c r="BF517" s="159"/>
      <c r="BG517" s="159"/>
      <c r="BH517" s="159"/>
      <c r="BI517" s="159"/>
      <c r="BJ517" s="159"/>
      <c r="BK517" s="159"/>
      <c r="BL517" s="159"/>
      <c r="BM517" s="159"/>
      <c r="BN517" s="159"/>
      <c r="BP517" s="93"/>
      <c r="BQ517" s="93"/>
      <c r="BR517" s="93"/>
      <c r="BS517" s="93"/>
      <c r="BT517" s="161"/>
    </row>
    <row r="518" spans="3:72" x14ac:dyDescent="0.2">
      <c r="C518" s="154"/>
      <c r="D518" s="154"/>
      <c r="E518" s="155"/>
      <c r="F518" s="162"/>
      <c r="G518" s="162"/>
      <c r="H518" s="162"/>
      <c r="I518" s="162"/>
      <c r="J518" s="163"/>
      <c r="K518" s="163"/>
      <c r="L518" s="164"/>
      <c r="M518" s="164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5"/>
      <c r="AG518" s="162"/>
      <c r="AH518" s="162"/>
      <c r="AI518" s="162"/>
      <c r="AJ518" s="166"/>
      <c r="AK518" s="167"/>
      <c r="AL518" s="167"/>
      <c r="AM518" s="167"/>
      <c r="AN518" s="167"/>
      <c r="AO518" s="167"/>
      <c r="AP518" s="167"/>
      <c r="AQ518" s="167"/>
      <c r="AR518" s="168"/>
      <c r="AS518" s="169"/>
      <c r="AT518" s="156"/>
      <c r="AU518" s="157"/>
      <c r="AV518" s="157"/>
      <c r="AW518" s="158"/>
      <c r="AX518" s="120"/>
      <c r="AY518" s="159"/>
      <c r="AZ518" s="159"/>
      <c r="BA518" s="159"/>
      <c r="BB518" s="159"/>
      <c r="BC518" s="159"/>
      <c r="BD518" s="159"/>
      <c r="BE518" s="159"/>
      <c r="BF518" s="159"/>
      <c r="BG518" s="159"/>
      <c r="BH518" s="159"/>
      <c r="BI518" s="159"/>
      <c r="BJ518" s="159"/>
      <c r="BK518" s="159"/>
      <c r="BL518" s="159"/>
      <c r="BM518" s="159"/>
      <c r="BN518" s="159"/>
      <c r="BP518" s="93"/>
      <c r="BQ518" s="93"/>
      <c r="BR518" s="93"/>
      <c r="BS518" s="93"/>
      <c r="BT518" s="161"/>
    </row>
    <row r="519" spans="3:72" x14ac:dyDescent="0.2">
      <c r="C519" s="154"/>
      <c r="D519" s="154"/>
      <c r="E519" s="155"/>
      <c r="F519" s="162"/>
      <c r="G519" s="162"/>
      <c r="H519" s="162"/>
      <c r="I519" s="162"/>
      <c r="J519" s="163"/>
      <c r="K519" s="163"/>
      <c r="L519" s="164"/>
      <c r="M519" s="164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5"/>
      <c r="AG519" s="162"/>
      <c r="AH519" s="162"/>
      <c r="AI519" s="162"/>
      <c r="AJ519" s="166"/>
      <c r="AK519" s="167"/>
      <c r="AL519" s="167"/>
      <c r="AM519" s="167"/>
      <c r="AN519" s="167"/>
      <c r="AO519" s="167"/>
      <c r="AP519" s="167"/>
      <c r="AQ519" s="167"/>
      <c r="AR519" s="168"/>
      <c r="AS519" s="169"/>
      <c r="AT519" s="156"/>
      <c r="AU519" s="157"/>
      <c r="AV519" s="157"/>
      <c r="AW519" s="158"/>
      <c r="AX519" s="120"/>
      <c r="AY519" s="159"/>
      <c r="AZ519" s="159"/>
      <c r="BA519" s="159"/>
      <c r="BB519" s="159"/>
      <c r="BC519" s="159"/>
      <c r="BD519" s="159"/>
      <c r="BE519" s="159"/>
      <c r="BF519" s="159"/>
      <c r="BG519" s="159"/>
      <c r="BH519" s="159"/>
      <c r="BI519" s="159"/>
      <c r="BJ519" s="159"/>
      <c r="BK519" s="159"/>
      <c r="BL519" s="159"/>
      <c r="BM519" s="159"/>
      <c r="BN519" s="159"/>
      <c r="BP519" s="93"/>
      <c r="BQ519" s="93"/>
      <c r="BR519" s="93"/>
      <c r="BS519" s="93"/>
      <c r="BT519" s="161"/>
    </row>
    <row r="520" spans="3:72" x14ac:dyDescent="0.2">
      <c r="C520" s="154"/>
      <c r="D520" s="154"/>
      <c r="E520" s="155"/>
      <c r="F520" s="162"/>
      <c r="G520" s="162"/>
      <c r="H520" s="162"/>
      <c r="I520" s="162"/>
      <c r="J520" s="163"/>
      <c r="K520" s="163"/>
      <c r="L520" s="164"/>
      <c r="M520" s="164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5"/>
      <c r="AG520" s="162"/>
      <c r="AH520" s="162"/>
      <c r="AI520" s="162"/>
      <c r="AJ520" s="166"/>
      <c r="AK520" s="167"/>
      <c r="AL520" s="167"/>
      <c r="AM520" s="167"/>
      <c r="AN520" s="167"/>
      <c r="AO520" s="167"/>
      <c r="AP520" s="167"/>
      <c r="AQ520" s="167"/>
      <c r="AR520" s="168"/>
      <c r="AS520" s="169"/>
      <c r="AT520" s="156"/>
      <c r="AU520" s="157"/>
      <c r="AV520" s="157"/>
      <c r="AW520" s="158"/>
      <c r="AX520" s="120"/>
      <c r="AY520" s="159"/>
      <c r="AZ520" s="159"/>
      <c r="BA520" s="159"/>
      <c r="BB520" s="159"/>
      <c r="BC520" s="159"/>
      <c r="BD520" s="159"/>
      <c r="BE520" s="159"/>
      <c r="BF520" s="159"/>
      <c r="BG520" s="159"/>
      <c r="BH520" s="159"/>
      <c r="BI520" s="159"/>
      <c r="BJ520" s="159"/>
      <c r="BK520" s="159"/>
      <c r="BL520" s="159"/>
      <c r="BM520" s="159"/>
      <c r="BN520" s="159"/>
      <c r="BP520" s="93"/>
      <c r="BQ520" s="93"/>
      <c r="BR520" s="93"/>
      <c r="BS520" s="93"/>
      <c r="BT520" s="161"/>
    </row>
    <row r="521" spans="3:72" x14ac:dyDescent="0.2">
      <c r="C521" s="154"/>
      <c r="D521" s="154"/>
      <c r="E521" s="155"/>
      <c r="F521" s="162"/>
      <c r="G521" s="162"/>
      <c r="H521" s="162"/>
      <c r="I521" s="162"/>
      <c r="J521" s="163"/>
      <c r="K521" s="163"/>
      <c r="L521" s="164"/>
      <c r="M521" s="164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5"/>
      <c r="AG521" s="162"/>
      <c r="AH521" s="162"/>
      <c r="AI521" s="162"/>
      <c r="AJ521" s="166"/>
      <c r="AK521" s="167"/>
      <c r="AL521" s="167"/>
      <c r="AM521" s="167"/>
      <c r="AN521" s="167"/>
      <c r="AO521" s="167"/>
      <c r="AP521" s="167"/>
      <c r="AQ521" s="167"/>
      <c r="AR521" s="168"/>
      <c r="AS521" s="169"/>
      <c r="AT521" s="156"/>
      <c r="AU521" s="157"/>
      <c r="AV521" s="157"/>
      <c r="AW521" s="158"/>
      <c r="AX521" s="120"/>
      <c r="AY521" s="159"/>
      <c r="AZ521" s="159"/>
      <c r="BA521" s="159"/>
      <c r="BB521" s="159"/>
      <c r="BC521" s="159"/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59"/>
      <c r="BN521" s="159"/>
      <c r="BP521" s="93"/>
      <c r="BQ521" s="93"/>
      <c r="BR521" s="93"/>
      <c r="BS521" s="93"/>
      <c r="BT521" s="161"/>
    </row>
    <row r="522" spans="3:72" x14ac:dyDescent="0.2">
      <c r="C522" s="154"/>
      <c r="D522" s="154"/>
      <c r="E522" s="155"/>
      <c r="F522" s="162"/>
      <c r="G522" s="162"/>
      <c r="H522" s="162"/>
      <c r="I522" s="162"/>
      <c r="J522" s="163"/>
      <c r="K522" s="163"/>
      <c r="L522" s="164"/>
      <c r="M522" s="164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5"/>
      <c r="AG522" s="162"/>
      <c r="AH522" s="162"/>
      <c r="AI522" s="162"/>
      <c r="AJ522" s="166"/>
      <c r="AK522" s="167"/>
      <c r="AL522" s="167"/>
      <c r="AM522" s="167"/>
      <c r="AN522" s="167"/>
      <c r="AO522" s="167"/>
      <c r="AP522" s="167"/>
      <c r="AQ522" s="167"/>
      <c r="AR522" s="168"/>
      <c r="AS522" s="169"/>
      <c r="AT522" s="156"/>
      <c r="AU522" s="157"/>
      <c r="AV522" s="157"/>
      <c r="AW522" s="158"/>
      <c r="AX522" s="120"/>
      <c r="AY522" s="159"/>
      <c r="AZ522" s="159"/>
      <c r="BA522" s="159"/>
      <c r="BB522" s="159"/>
      <c r="BC522" s="159"/>
      <c r="BD522" s="159"/>
      <c r="BE522" s="159"/>
      <c r="BF522" s="159"/>
      <c r="BG522" s="159"/>
      <c r="BH522" s="159"/>
      <c r="BI522" s="159"/>
      <c r="BJ522" s="159"/>
      <c r="BK522" s="159"/>
      <c r="BL522" s="159"/>
      <c r="BM522" s="159"/>
      <c r="BN522" s="159"/>
      <c r="BP522" s="93"/>
      <c r="BQ522" s="93"/>
      <c r="BR522" s="93"/>
      <c r="BS522" s="93"/>
      <c r="BT522" s="161"/>
    </row>
    <row r="523" spans="3:72" x14ac:dyDescent="0.2">
      <c r="C523" s="154"/>
      <c r="D523" s="154"/>
      <c r="E523" s="155"/>
      <c r="F523" s="162"/>
      <c r="G523" s="162"/>
      <c r="H523" s="162"/>
      <c r="I523" s="162"/>
      <c r="J523" s="163"/>
      <c r="K523" s="163"/>
      <c r="L523" s="164"/>
      <c r="M523" s="164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5"/>
      <c r="AG523" s="162"/>
      <c r="AH523" s="162"/>
      <c r="AI523" s="162"/>
      <c r="AJ523" s="166"/>
      <c r="AK523" s="167"/>
      <c r="AL523" s="167"/>
      <c r="AM523" s="167"/>
      <c r="AN523" s="167"/>
      <c r="AO523" s="167"/>
      <c r="AP523" s="167"/>
      <c r="AQ523" s="167"/>
      <c r="AR523" s="168"/>
      <c r="AS523" s="169"/>
      <c r="AT523" s="156"/>
      <c r="AU523" s="157"/>
      <c r="AV523" s="157"/>
      <c r="AW523" s="158"/>
      <c r="AX523" s="120"/>
      <c r="AY523" s="159"/>
      <c r="AZ523" s="159"/>
      <c r="BA523" s="159"/>
      <c r="BB523" s="159"/>
      <c r="BC523" s="159"/>
      <c r="BD523" s="159"/>
      <c r="BE523" s="159"/>
      <c r="BF523" s="159"/>
      <c r="BG523" s="159"/>
      <c r="BH523" s="159"/>
      <c r="BI523" s="159"/>
      <c r="BJ523" s="159"/>
      <c r="BK523" s="159"/>
      <c r="BL523" s="159"/>
      <c r="BM523" s="159"/>
      <c r="BN523" s="159"/>
      <c r="BP523" s="93"/>
      <c r="BQ523" s="93"/>
      <c r="BR523" s="93"/>
      <c r="BS523" s="93"/>
      <c r="BT523" s="161"/>
    </row>
    <row r="524" spans="3:72" x14ac:dyDescent="0.2">
      <c r="C524" s="154"/>
      <c r="D524" s="154"/>
      <c r="E524" s="155"/>
      <c r="F524" s="162"/>
      <c r="G524" s="162"/>
      <c r="H524" s="162"/>
      <c r="I524" s="162"/>
      <c r="J524" s="163"/>
      <c r="K524" s="163"/>
      <c r="L524" s="164"/>
      <c r="M524" s="164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5"/>
      <c r="AG524" s="162"/>
      <c r="AH524" s="162"/>
      <c r="AI524" s="162"/>
      <c r="AJ524" s="166"/>
      <c r="AK524" s="167"/>
      <c r="AL524" s="167"/>
      <c r="AM524" s="167"/>
      <c r="AN524" s="167"/>
      <c r="AO524" s="167"/>
      <c r="AP524" s="167"/>
      <c r="AQ524" s="167"/>
      <c r="AR524" s="168"/>
      <c r="AS524" s="169"/>
      <c r="AT524" s="156"/>
      <c r="AU524" s="157"/>
      <c r="AV524" s="157"/>
      <c r="AW524" s="158"/>
      <c r="AX524" s="120"/>
      <c r="AY524" s="159"/>
      <c r="AZ524" s="159"/>
      <c r="BA524" s="159"/>
      <c r="BB524" s="159"/>
      <c r="BC524" s="159"/>
      <c r="BD524" s="159"/>
      <c r="BE524" s="159"/>
      <c r="BF524" s="159"/>
      <c r="BG524" s="159"/>
      <c r="BH524" s="159"/>
      <c r="BI524" s="159"/>
      <c r="BJ524" s="159"/>
      <c r="BK524" s="159"/>
      <c r="BL524" s="159"/>
      <c r="BM524" s="159"/>
      <c r="BN524" s="159"/>
      <c r="BP524" s="93"/>
      <c r="BQ524" s="93"/>
      <c r="BR524" s="93"/>
      <c r="BS524" s="93"/>
      <c r="BT524" s="161"/>
    </row>
    <row r="525" spans="3:72" x14ac:dyDescent="0.2">
      <c r="C525" s="154"/>
      <c r="D525" s="154"/>
      <c r="E525" s="155"/>
      <c r="F525" s="162"/>
      <c r="G525" s="162"/>
      <c r="H525" s="162"/>
      <c r="I525" s="162"/>
      <c r="J525" s="163"/>
      <c r="K525" s="163"/>
      <c r="L525" s="164"/>
      <c r="M525" s="164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5"/>
      <c r="AG525" s="162"/>
      <c r="AH525" s="162"/>
      <c r="AI525" s="162"/>
      <c r="AJ525" s="166"/>
      <c r="AK525" s="167"/>
      <c r="AL525" s="167"/>
      <c r="AM525" s="167"/>
      <c r="AN525" s="167"/>
      <c r="AO525" s="167"/>
      <c r="AP525" s="167"/>
      <c r="AQ525" s="167"/>
      <c r="AR525" s="168"/>
      <c r="AS525" s="169"/>
      <c r="AT525" s="156"/>
      <c r="AU525" s="157"/>
      <c r="AV525" s="157"/>
      <c r="AW525" s="158"/>
      <c r="AX525" s="120"/>
      <c r="AY525" s="159"/>
      <c r="AZ525" s="159"/>
      <c r="BA525" s="159"/>
      <c r="BB525" s="159"/>
      <c r="BC525" s="159"/>
      <c r="BD525" s="159"/>
      <c r="BE525" s="159"/>
      <c r="BF525" s="159"/>
      <c r="BG525" s="159"/>
      <c r="BH525" s="159"/>
      <c r="BI525" s="159"/>
      <c r="BJ525" s="159"/>
      <c r="BK525" s="159"/>
      <c r="BL525" s="159"/>
      <c r="BM525" s="159"/>
      <c r="BN525" s="159"/>
      <c r="BP525" s="93"/>
      <c r="BQ525" s="93"/>
      <c r="BR525" s="93"/>
      <c r="BS525" s="93"/>
      <c r="BT525" s="161"/>
    </row>
    <row r="526" spans="3:72" x14ac:dyDescent="0.2">
      <c r="C526" s="154"/>
      <c r="D526" s="154"/>
      <c r="E526" s="155"/>
      <c r="F526" s="162"/>
      <c r="G526" s="162"/>
      <c r="H526" s="162"/>
      <c r="I526" s="162"/>
      <c r="J526" s="163"/>
      <c r="K526" s="163"/>
      <c r="L526" s="164"/>
      <c r="M526" s="164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5"/>
      <c r="AG526" s="162"/>
      <c r="AH526" s="162"/>
      <c r="AI526" s="162"/>
      <c r="AJ526" s="166"/>
      <c r="AK526" s="167"/>
      <c r="AL526" s="167"/>
      <c r="AM526" s="167"/>
      <c r="AN526" s="167"/>
      <c r="AO526" s="167"/>
      <c r="AP526" s="167"/>
      <c r="AQ526" s="167"/>
      <c r="AR526" s="168"/>
      <c r="AS526" s="169"/>
      <c r="AT526" s="156"/>
      <c r="AU526" s="157"/>
      <c r="AV526" s="157"/>
      <c r="AW526" s="158"/>
      <c r="AX526" s="120"/>
      <c r="AY526" s="159"/>
      <c r="AZ526" s="159"/>
      <c r="BA526" s="159"/>
      <c r="BB526" s="159"/>
      <c r="BC526" s="159"/>
      <c r="BD526" s="159"/>
      <c r="BE526" s="159"/>
      <c r="BF526" s="159"/>
      <c r="BG526" s="159"/>
      <c r="BH526" s="159"/>
      <c r="BI526" s="159"/>
      <c r="BJ526" s="159"/>
      <c r="BK526" s="159"/>
      <c r="BL526" s="159"/>
      <c r="BM526" s="159"/>
      <c r="BN526" s="159"/>
      <c r="BP526" s="93"/>
      <c r="BQ526" s="93"/>
      <c r="BR526" s="93"/>
      <c r="BS526" s="93"/>
      <c r="BT526" s="161"/>
    </row>
    <row r="527" spans="3:72" x14ac:dyDescent="0.2">
      <c r="C527" s="154"/>
      <c r="D527" s="154"/>
      <c r="E527" s="155"/>
      <c r="F527" s="162"/>
      <c r="G527" s="162"/>
      <c r="H527" s="162"/>
      <c r="I527" s="162"/>
      <c r="J527" s="163"/>
      <c r="K527" s="163"/>
      <c r="L527" s="164"/>
      <c r="M527" s="164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5"/>
      <c r="AG527" s="162"/>
      <c r="AH527" s="162"/>
      <c r="AI527" s="162"/>
      <c r="AJ527" s="166"/>
      <c r="AK527" s="167"/>
      <c r="AL527" s="167"/>
      <c r="AM527" s="167"/>
      <c r="AN527" s="167"/>
      <c r="AO527" s="167"/>
      <c r="AP527" s="167"/>
      <c r="AQ527" s="167"/>
      <c r="AR527" s="168"/>
      <c r="AS527" s="169"/>
      <c r="AT527" s="156"/>
      <c r="AU527" s="157"/>
      <c r="AV527" s="157"/>
      <c r="AW527" s="158"/>
      <c r="AX527" s="120"/>
      <c r="AY527" s="159"/>
      <c r="AZ527" s="159"/>
      <c r="BA527" s="159"/>
      <c r="BB527" s="159"/>
      <c r="BC527" s="159"/>
      <c r="BD527" s="159"/>
      <c r="BE527" s="159"/>
      <c r="BF527" s="159"/>
      <c r="BG527" s="159"/>
      <c r="BH527" s="159"/>
      <c r="BI527" s="159"/>
      <c r="BJ527" s="159"/>
      <c r="BK527" s="159"/>
      <c r="BL527" s="159"/>
      <c r="BM527" s="159"/>
      <c r="BN527" s="159"/>
      <c r="BP527" s="93"/>
      <c r="BQ527" s="93"/>
      <c r="BR527" s="93"/>
      <c r="BS527" s="93"/>
      <c r="BT527" s="161"/>
    </row>
    <row r="528" spans="3:72" x14ac:dyDescent="0.2">
      <c r="C528" s="154"/>
      <c r="D528" s="154"/>
      <c r="E528" s="155"/>
      <c r="F528" s="162"/>
      <c r="G528" s="162"/>
      <c r="H528" s="162"/>
      <c r="I528" s="162"/>
      <c r="J528" s="163"/>
      <c r="K528" s="163"/>
      <c r="L528" s="164"/>
      <c r="M528" s="164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5"/>
      <c r="AG528" s="162"/>
      <c r="AH528" s="162"/>
      <c r="AI528" s="162"/>
      <c r="AJ528" s="166"/>
      <c r="AK528" s="167"/>
      <c r="AL528" s="167"/>
      <c r="AM528" s="167"/>
      <c r="AN528" s="167"/>
      <c r="AO528" s="167"/>
      <c r="AP528" s="167"/>
      <c r="AQ528" s="167"/>
      <c r="AR528" s="168"/>
      <c r="AS528" s="169"/>
      <c r="AT528" s="156"/>
      <c r="AU528" s="157"/>
      <c r="AV528" s="157"/>
      <c r="AW528" s="158"/>
      <c r="AX528" s="120"/>
      <c r="AY528" s="159"/>
      <c r="AZ528" s="159"/>
      <c r="BA528" s="159"/>
      <c r="BB528" s="159"/>
      <c r="BC528" s="159"/>
      <c r="BD528" s="159"/>
      <c r="BE528" s="159"/>
      <c r="BF528" s="159"/>
      <c r="BG528" s="159"/>
      <c r="BH528" s="159"/>
      <c r="BI528" s="159"/>
      <c r="BJ528" s="159"/>
      <c r="BK528" s="159"/>
      <c r="BL528" s="159"/>
      <c r="BM528" s="159"/>
      <c r="BN528" s="159"/>
      <c r="BP528" s="93"/>
      <c r="BQ528" s="93"/>
      <c r="BR528" s="93"/>
      <c r="BS528" s="93"/>
      <c r="BT528" s="161"/>
    </row>
    <row r="529" spans="3:72" x14ac:dyDescent="0.2">
      <c r="C529" s="154"/>
      <c r="D529" s="154"/>
      <c r="E529" s="155"/>
      <c r="F529" s="162"/>
      <c r="G529" s="162"/>
      <c r="H529" s="162"/>
      <c r="I529" s="162"/>
      <c r="J529" s="163"/>
      <c r="K529" s="163"/>
      <c r="L529" s="164"/>
      <c r="M529" s="164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5"/>
      <c r="AG529" s="162"/>
      <c r="AH529" s="162"/>
      <c r="AI529" s="162"/>
      <c r="AJ529" s="166"/>
      <c r="AK529" s="167"/>
      <c r="AL529" s="167"/>
      <c r="AM529" s="167"/>
      <c r="AN529" s="167"/>
      <c r="AO529" s="167"/>
      <c r="AP529" s="167"/>
      <c r="AQ529" s="167"/>
      <c r="AR529" s="168"/>
      <c r="AS529" s="169"/>
      <c r="AT529" s="156"/>
      <c r="AU529" s="157"/>
      <c r="AV529" s="157"/>
      <c r="AW529" s="158"/>
      <c r="AX529" s="120"/>
      <c r="AY529" s="159"/>
      <c r="AZ529" s="159"/>
      <c r="BA529" s="159"/>
      <c r="BB529" s="159"/>
      <c r="BC529" s="159"/>
      <c r="BD529" s="159"/>
      <c r="BE529" s="159"/>
      <c r="BF529" s="159"/>
      <c r="BG529" s="159"/>
      <c r="BH529" s="159"/>
      <c r="BI529" s="159"/>
      <c r="BJ529" s="159"/>
      <c r="BK529" s="159"/>
      <c r="BL529" s="159"/>
      <c r="BM529" s="159"/>
      <c r="BN529" s="159"/>
      <c r="BP529" s="93"/>
      <c r="BQ529" s="93"/>
      <c r="BR529" s="93"/>
      <c r="BS529" s="93"/>
      <c r="BT529" s="161"/>
    </row>
    <row r="530" spans="3:72" x14ac:dyDescent="0.2">
      <c r="C530" s="154"/>
      <c r="D530" s="154"/>
      <c r="E530" s="155"/>
      <c r="F530" s="162"/>
      <c r="G530" s="162"/>
      <c r="H530" s="162"/>
      <c r="I530" s="162"/>
      <c r="J530" s="163"/>
      <c r="K530" s="163"/>
      <c r="L530" s="164"/>
      <c r="M530" s="164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5"/>
      <c r="AG530" s="162"/>
      <c r="AH530" s="162"/>
      <c r="AI530" s="162"/>
      <c r="AJ530" s="166"/>
      <c r="AK530" s="167"/>
      <c r="AL530" s="167"/>
      <c r="AM530" s="167"/>
      <c r="AN530" s="167"/>
      <c r="AO530" s="167"/>
      <c r="AP530" s="167"/>
      <c r="AQ530" s="167"/>
      <c r="AR530" s="168"/>
      <c r="AS530" s="169"/>
      <c r="AT530" s="156"/>
      <c r="AU530" s="157"/>
      <c r="AV530" s="157"/>
      <c r="AW530" s="158"/>
      <c r="AX530" s="120"/>
      <c r="AY530" s="159"/>
      <c r="AZ530" s="159"/>
      <c r="BA530" s="159"/>
      <c r="BB530" s="159"/>
      <c r="BC530" s="159"/>
      <c r="BD530" s="159"/>
      <c r="BE530" s="159"/>
      <c r="BF530" s="159"/>
      <c r="BG530" s="159"/>
      <c r="BH530" s="159"/>
      <c r="BI530" s="159"/>
      <c r="BJ530" s="159"/>
      <c r="BK530" s="159"/>
      <c r="BL530" s="159"/>
      <c r="BM530" s="159"/>
      <c r="BN530" s="159"/>
      <c r="BP530" s="93"/>
      <c r="BQ530" s="93"/>
      <c r="BR530" s="93"/>
      <c r="BS530" s="93"/>
      <c r="BT530" s="161"/>
    </row>
    <row r="531" spans="3:72" x14ac:dyDescent="0.2">
      <c r="C531" s="154"/>
      <c r="D531" s="154"/>
      <c r="E531" s="155"/>
      <c r="F531" s="162"/>
      <c r="G531" s="162"/>
      <c r="H531" s="162"/>
      <c r="I531" s="162"/>
      <c r="J531" s="163"/>
      <c r="K531" s="163"/>
      <c r="L531" s="164"/>
      <c r="M531" s="164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5"/>
      <c r="AG531" s="162"/>
      <c r="AH531" s="162"/>
      <c r="AI531" s="162"/>
      <c r="AJ531" s="166"/>
      <c r="AK531" s="167"/>
      <c r="AL531" s="167"/>
      <c r="AM531" s="167"/>
      <c r="AN531" s="167"/>
      <c r="AO531" s="167"/>
      <c r="AP531" s="167"/>
      <c r="AQ531" s="167"/>
      <c r="AR531" s="168"/>
      <c r="AS531" s="169"/>
      <c r="AT531" s="156"/>
      <c r="AU531" s="157"/>
      <c r="AV531" s="157"/>
      <c r="AW531" s="158"/>
      <c r="AX531" s="120"/>
      <c r="AY531" s="159"/>
      <c r="AZ531" s="159"/>
      <c r="BA531" s="159"/>
      <c r="BB531" s="159"/>
      <c r="BC531" s="159"/>
      <c r="BD531" s="159"/>
      <c r="BE531" s="159"/>
      <c r="BF531" s="159"/>
      <c r="BG531" s="159"/>
      <c r="BH531" s="159"/>
      <c r="BI531" s="159"/>
      <c r="BJ531" s="159"/>
      <c r="BK531" s="159"/>
      <c r="BL531" s="159"/>
      <c r="BM531" s="159"/>
      <c r="BN531" s="159"/>
      <c r="BP531" s="93"/>
      <c r="BQ531" s="93"/>
      <c r="BR531" s="93"/>
      <c r="BS531" s="93"/>
      <c r="BT531" s="161"/>
    </row>
    <row r="532" spans="3:72" x14ac:dyDescent="0.2">
      <c r="C532" s="154"/>
      <c r="D532" s="154"/>
      <c r="E532" s="155"/>
      <c r="F532" s="162"/>
      <c r="G532" s="162"/>
      <c r="H532" s="162"/>
      <c r="I532" s="162"/>
      <c r="J532" s="163"/>
      <c r="K532" s="163"/>
      <c r="L532" s="164"/>
      <c r="M532" s="164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5"/>
      <c r="AG532" s="162"/>
      <c r="AH532" s="162"/>
      <c r="AI532" s="162"/>
      <c r="AJ532" s="166"/>
      <c r="AK532" s="167"/>
      <c r="AL532" s="167"/>
      <c r="AM532" s="167"/>
      <c r="AN532" s="167"/>
      <c r="AO532" s="167"/>
      <c r="AP532" s="167"/>
      <c r="AQ532" s="167"/>
      <c r="AR532" s="168"/>
      <c r="AS532" s="169"/>
      <c r="AT532" s="156"/>
      <c r="AU532" s="157"/>
      <c r="AV532" s="157"/>
      <c r="AW532" s="158"/>
      <c r="AX532" s="120"/>
      <c r="AY532" s="159"/>
      <c r="AZ532" s="159"/>
      <c r="BA532" s="159"/>
      <c r="BB532" s="159"/>
      <c r="BC532" s="159"/>
      <c r="BD532" s="159"/>
      <c r="BE532" s="159"/>
      <c r="BF532" s="159"/>
      <c r="BG532" s="159"/>
      <c r="BH532" s="159"/>
      <c r="BI532" s="159"/>
      <c r="BJ532" s="159"/>
      <c r="BK532" s="159"/>
      <c r="BL532" s="159"/>
      <c r="BM532" s="159"/>
      <c r="BN532" s="159"/>
      <c r="BP532" s="93"/>
      <c r="BQ532" s="93"/>
      <c r="BR532" s="93"/>
      <c r="BS532" s="93"/>
      <c r="BT532" s="161"/>
    </row>
    <row r="533" spans="3:72" x14ac:dyDescent="0.2">
      <c r="C533" s="154"/>
      <c r="D533" s="154"/>
      <c r="E533" s="155"/>
      <c r="F533" s="162"/>
      <c r="G533" s="162"/>
      <c r="H533" s="162"/>
      <c r="I533" s="162"/>
      <c r="J533" s="163"/>
      <c r="K533" s="163"/>
      <c r="L533" s="164"/>
      <c r="M533" s="164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5"/>
      <c r="AG533" s="162"/>
      <c r="AH533" s="162"/>
      <c r="AI533" s="162"/>
      <c r="AJ533" s="166"/>
      <c r="AK533" s="167"/>
      <c r="AL533" s="167"/>
      <c r="AM533" s="167"/>
      <c r="AN533" s="167"/>
      <c r="AO533" s="167"/>
      <c r="AP533" s="167"/>
      <c r="AQ533" s="167"/>
      <c r="AR533" s="168"/>
      <c r="AS533" s="169"/>
      <c r="AT533" s="156"/>
      <c r="AU533" s="157"/>
      <c r="AV533" s="157"/>
      <c r="AW533" s="158"/>
      <c r="AX533" s="120"/>
      <c r="AY533" s="159"/>
      <c r="AZ533" s="159"/>
      <c r="BA533" s="159"/>
      <c r="BB533" s="159"/>
      <c r="BC533" s="159"/>
      <c r="BD533" s="159"/>
      <c r="BE533" s="159"/>
      <c r="BF533" s="159"/>
      <c r="BG533" s="159"/>
      <c r="BH533" s="159"/>
      <c r="BI533" s="159"/>
      <c r="BJ533" s="159"/>
      <c r="BK533" s="159"/>
      <c r="BL533" s="159"/>
      <c r="BM533" s="159"/>
      <c r="BN533" s="159"/>
      <c r="BP533" s="93"/>
      <c r="BQ533" s="93"/>
      <c r="BR533" s="93"/>
      <c r="BS533" s="93"/>
      <c r="BT533" s="161"/>
    </row>
    <row r="534" spans="3:72" x14ac:dyDescent="0.2">
      <c r="C534" s="154"/>
      <c r="D534" s="154"/>
      <c r="E534" s="155"/>
      <c r="F534" s="162"/>
      <c r="G534" s="162"/>
      <c r="H534" s="162"/>
      <c r="I534" s="162"/>
      <c r="J534" s="163"/>
      <c r="K534" s="163"/>
      <c r="L534" s="164"/>
      <c r="M534" s="164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5"/>
      <c r="AG534" s="162"/>
      <c r="AH534" s="162"/>
      <c r="AI534" s="162"/>
      <c r="AJ534" s="166"/>
      <c r="AK534" s="167"/>
      <c r="AL534" s="167"/>
      <c r="AM534" s="167"/>
      <c r="AN534" s="167"/>
      <c r="AO534" s="167"/>
      <c r="AP534" s="167"/>
      <c r="AQ534" s="167"/>
      <c r="AR534" s="168"/>
      <c r="AS534" s="169"/>
      <c r="AT534" s="156"/>
      <c r="AU534" s="157"/>
      <c r="AV534" s="157"/>
      <c r="AW534" s="158"/>
      <c r="AX534" s="120"/>
      <c r="AY534" s="159"/>
      <c r="AZ534" s="159"/>
      <c r="BA534" s="159"/>
      <c r="BB534" s="159"/>
      <c r="BC534" s="159"/>
      <c r="BD534" s="159"/>
      <c r="BE534" s="159"/>
      <c r="BF534" s="159"/>
      <c r="BG534" s="159"/>
      <c r="BH534" s="159"/>
      <c r="BI534" s="159"/>
      <c r="BJ534" s="159"/>
      <c r="BK534" s="159"/>
      <c r="BL534" s="159"/>
      <c r="BM534" s="159"/>
      <c r="BN534" s="159"/>
      <c r="BP534" s="93"/>
      <c r="BQ534" s="93"/>
      <c r="BR534" s="93"/>
      <c r="BS534" s="93"/>
      <c r="BT534" s="161"/>
    </row>
    <row r="535" spans="3:72" x14ac:dyDescent="0.2">
      <c r="C535" s="154"/>
      <c r="D535" s="154"/>
      <c r="E535" s="155"/>
      <c r="F535" s="162"/>
      <c r="G535" s="162"/>
      <c r="H535" s="162"/>
      <c r="I535" s="162"/>
      <c r="J535" s="163"/>
      <c r="K535" s="163"/>
      <c r="L535" s="164"/>
      <c r="M535" s="164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5"/>
      <c r="AG535" s="162"/>
      <c r="AH535" s="162"/>
      <c r="AI535" s="162"/>
      <c r="AJ535" s="166"/>
      <c r="AK535" s="167"/>
      <c r="AL535" s="167"/>
      <c r="AM535" s="167"/>
      <c r="AN535" s="167"/>
      <c r="AO535" s="167"/>
      <c r="AP535" s="167"/>
      <c r="AQ535" s="167"/>
      <c r="AR535" s="168"/>
      <c r="AS535" s="169"/>
      <c r="AT535" s="156"/>
      <c r="AU535" s="157"/>
      <c r="AV535" s="157"/>
      <c r="AW535" s="158"/>
      <c r="AX535" s="120"/>
      <c r="AY535" s="159"/>
      <c r="AZ535" s="159"/>
      <c r="BA535" s="159"/>
      <c r="BB535" s="159"/>
      <c r="BC535" s="159"/>
      <c r="BD535" s="159"/>
      <c r="BE535" s="159"/>
      <c r="BF535" s="159"/>
      <c r="BG535" s="159"/>
      <c r="BH535" s="159"/>
      <c r="BI535" s="159"/>
      <c r="BJ535" s="159"/>
      <c r="BK535" s="159"/>
      <c r="BL535" s="159"/>
      <c r="BM535" s="159"/>
      <c r="BN535" s="159"/>
      <c r="BP535" s="93"/>
      <c r="BQ535" s="93"/>
      <c r="BR535" s="93"/>
      <c r="BS535" s="93"/>
      <c r="BT535" s="161"/>
    </row>
    <row r="536" spans="3:72" x14ac:dyDescent="0.2">
      <c r="C536" s="154"/>
      <c r="D536" s="154"/>
      <c r="E536" s="155"/>
      <c r="F536" s="162"/>
      <c r="G536" s="162"/>
      <c r="H536" s="162"/>
      <c r="I536" s="162"/>
      <c r="J536" s="163"/>
      <c r="K536" s="163"/>
      <c r="L536" s="164"/>
      <c r="M536" s="164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5"/>
      <c r="AG536" s="162"/>
      <c r="AH536" s="162"/>
      <c r="AI536" s="162"/>
      <c r="AJ536" s="166"/>
      <c r="AK536" s="167"/>
      <c r="AL536" s="167"/>
      <c r="AM536" s="167"/>
      <c r="AN536" s="167"/>
      <c r="AO536" s="167"/>
      <c r="AP536" s="167"/>
      <c r="AQ536" s="167"/>
      <c r="AR536" s="168"/>
      <c r="AS536" s="169"/>
      <c r="AT536" s="156"/>
      <c r="AU536" s="157"/>
      <c r="AV536" s="157"/>
      <c r="AW536" s="158"/>
      <c r="AX536" s="120"/>
      <c r="AY536" s="159"/>
      <c r="AZ536" s="159"/>
      <c r="BA536" s="159"/>
      <c r="BB536" s="159"/>
      <c r="BC536" s="159"/>
      <c r="BD536" s="159"/>
      <c r="BE536" s="159"/>
      <c r="BF536" s="159"/>
      <c r="BG536" s="159"/>
      <c r="BH536" s="159"/>
      <c r="BI536" s="159"/>
      <c r="BJ536" s="159"/>
      <c r="BK536" s="159"/>
      <c r="BL536" s="159"/>
      <c r="BM536" s="159"/>
      <c r="BN536" s="159"/>
      <c r="BP536" s="93"/>
      <c r="BQ536" s="93"/>
      <c r="BR536" s="93"/>
      <c r="BS536" s="93"/>
      <c r="BT536" s="161"/>
    </row>
    <row r="537" spans="3:72" x14ac:dyDescent="0.2">
      <c r="C537" s="154"/>
      <c r="D537" s="154"/>
      <c r="E537" s="155"/>
      <c r="F537" s="162"/>
      <c r="G537" s="162"/>
      <c r="H537" s="162"/>
      <c r="I537" s="162"/>
      <c r="J537" s="163"/>
      <c r="K537" s="163"/>
      <c r="L537" s="164"/>
      <c r="M537" s="164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5"/>
      <c r="AG537" s="162"/>
      <c r="AH537" s="162"/>
      <c r="AI537" s="162"/>
      <c r="AJ537" s="166"/>
      <c r="AK537" s="167"/>
      <c r="AL537" s="167"/>
      <c r="AM537" s="167"/>
      <c r="AN537" s="167"/>
      <c r="AO537" s="167"/>
      <c r="AP537" s="167"/>
      <c r="AQ537" s="167"/>
      <c r="AR537" s="168"/>
      <c r="AS537" s="169"/>
      <c r="AT537" s="156"/>
      <c r="AU537" s="157"/>
      <c r="AV537" s="157"/>
      <c r="AW537" s="158"/>
      <c r="AX537" s="120"/>
      <c r="AY537" s="159"/>
      <c r="AZ537" s="159"/>
      <c r="BA537" s="159"/>
      <c r="BB537" s="159"/>
      <c r="BC537" s="159"/>
      <c r="BD537" s="159"/>
      <c r="BE537" s="159"/>
      <c r="BF537" s="159"/>
      <c r="BG537" s="159"/>
      <c r="BH537" s="159"/>
      <c r="BI537" s="159"/>
      <c r="BJ537" s="159"/>
      <c r="BK537" s="159"/>
      <c r="BL537" s="159"/>
      <c r="BM537" s="159"/>
      <c r="BN537" s="159"/>
      <c r="BP537" s="93"/>
      <c r="BQ537" s="93"/>
      <c r="BR537" s="93"/>
      <c r="BS537" s="93"/>
      <c r="BT537" s="161"/>
    </row>
    <row r="538" spans="3:72" x14ac:dyDescent="0.2">
      <c r="C538" s="154"/>
      <c r="D538" s="154"/>
      <c r="E538" s="155"/>
      <c r="F538" s="162"/>
      <c r="G538" s="162"/>
      <c r="H538" s="162"/>
      <c r="I538" s="162"/>
      <c r="J538" s="163"/>
      <c r="K538" s="163"/>
      <c r="L538" s="164"/>
      <c r="M538" s="164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5"/>
      <c r="AG538" s="162"/>
      <c r="AH538" s="162"/>
      <c r="AI538" s="162"/>
      <c r="AJ538" s="166"/>
      <c r="AK538" s="167"/>
      <c r="AL538" s="167"/>
      <c r="AM538" s="167"/>
      <c r="AN538" s="167"/>
      <c r="AO538" s="167"/>
      <c r="AP538" s="167"/>
      <c r="AQ538" s="167"/>
      <c r="AR538" s="168"/>
      <c r="AS538" s="169"/>
      <c r="AT538" s="156"/>
      <c r="AU538" s="157"/>
      <c r="AV538" s="157"/>
      <c r="AW538" s="158"/>
      <c r="AX538" s="120"/>
      <c r="AY538" s="159"/>
      <c r="AZ538" s="159"/>
      <c r="BA538" s="159"/>
      <c r="BB538" s="159"/>
      <c r="BC538" s="159"/>
      <c r="BD538" s="159"/>
      <c r="BE538" s="159"/>
      <c r="BF538" s="159"/>
      <c r="BG538" s="159"/>
      <c r="BH538" s="159"/>
      <c r="BI538" s="159"/>
      <c r="BJ538" s="159"/>
      <c r="BK538" s="159"/>
      <c r="BL538" s="159"/>
      <c r="BM538" s="159"/>
      <c r="BN538" s="159"/>
      <c r="BP538" s="93"/>
      <c r="BQ538" s="93"/>
      <c r="BR538" s="93"/>
      <c r="BS538" s="93"/>
      <c r="BT538" s="161"/>
    </row>
    <row r="539" spans="3:72" x14ac:dyDescent="0.2">
      <c r="C539" s="154"/>
      <c r="D539" s="154"/>
      <c r="E539" s="155"/>
      <c r="F539" s="162"/>
      <c r="G539" s="162"/>
      <c r="H539" s="162"/>
      <c r="I539" s="162"/>
      <c r="J539" s="163"/>
      <c r="K539" s="163"/>
      <c r="L539" s="164"/>
      <c r="M539" s="164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5"/>
      <c r="AG539" s="162"/>
      <c r="AH539" s="162"/>
      <c r="AI539" s="162"/>
      <c r="AJ539" s="166"/>
      <c r="AK539" s="167"/>
      <c r="AL539" s="167"/>
      <c r="AM539" s="167"/>
      <c r="AN539" s="167"/>
      <c r="AO539" s="167"/>
      <c r="AP539" s="167"/>
      <c r="AQ539" s="167"/>
      <c r="AR539" s="168"/>
      <c r="AS539" s="169"/>
      <c r="AT539" s="156"/>
      <c r="AU539" s="157"/>
      <c r="AV539" s="157"/>
      <c r="AW539" s="158"/>
      <c r="AX539" s="120"/>
      <c r="AY539" s="159"/>
      <c r="AZ539" s="159"/>
      <c r="BA539" s="159"/>
      <c r="BB539" s="159"/>
      <c r="BC539" s="159"/>
      <c r="BD539" s="159"/>
      <c r="BE539" s="159"/>
      <c r="BF539" s="159"/>
      <c r="BG539" s="159"/>
      <c r="BH539" s="159"/>
      <c r="BI539" s="159"/>
      <c r="BJ539" s="159"/>
      <c r="BK539" s="159"/>
      <c r="BL539" s="159"/>
      <c r="BM539" s="159"/>
      <c r="BN539" s="159"/>
      <c r="BP539" s="93"/>
      <c r="BQ539" s="93"/>
      <c r="BR539" s="93"/>
      <c r="BS539" s="93"/>
      <c r="BT539" s="161"/>
    </row>
    <row r="540" spans="3:72" x14ac:dyDescent="0.2">
      <c r="C540" s="154"/>
      <c r="D540" s="154"/>
      <c r="E540" s="155"/>
      <c r="F540" s="162"/>
      <c r="G540" s="162"/>
      <c r="H540" s="162"/>
      <c r="I540" s="162"/>
      <c r="J540" s="163"/>
      <c r="K540" s="163"/>
      <c r="L540" s="164"/>
      <c r="M540" s="164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5"/>
      <c r="AG540" s="162"/>
      <c r="AH540" s="162"/>
      <c r="AI540" s="162"/>
      <c r="AJ540" s="166"/>
      <c r="AK540" s="167"/>
      <c r="AL540" s="167"/>
      <c r="AM540" s="167"/>
      <c r="AN540" s="167"/>
      <c r="AO540" s="167"/>
      <c r="AP540" s="167"/>
      <c r="AQ540" s="167"/>
      <c r="AR540" s="168"/>
      <c r="AS540" s="169"/>
      <c r="AT540" s="156"/>
      <c r="AU540" s="157"/>
      <c r="AV540" s="157"/>
      <c r="AW540" s="158"/>
      <c r="AX540" s="120"/>
      <c r="AY540" s="159"/>
      <c r="AZ540" s="159"/>
      <c r="BA540" s="159"/>
      <c r="BB540" s="159"/>
      <c r="BC540" s="159"/>
      <c r="BD540" s="159"/>
      <c r="BE540" s="159"/>
      <c r="BF540" s="159"/>
      <c r="BG540" s="159"/>
      <c r="BH540" s="159"/>
      <c r="BI540" s="159"/>
      <c r="BJ540" s="159"/>
      <c r="BK540" s="159"/>
      <c r="BL540" s="159"/>
      <c r="BM540" s="159"/>
      <c r="BN540" s="159"/>
      <c r="BP540" s="93"/>
      <c r="BQ540" s="93"/>
      <c r="BR540" s="93"/>
      <c r="BS540" s="93"/>
      <c r="BT540" s="161"/>
    </row>
    <row r="541" spans="3:72" x14ac:dyDescent="0.2">
      <c r="C541" s="154"/>
      <c r="D541" s="154"/>
      <c r="E541" s="155"/>
      <c r="F541" s="162"/>
      <c r="G541" s="162"/>
      <c r="H541" s="162"/>
      <c r="I541" s="162"/>
      <c r="J541" s="163"/>
      <c r="K541" s="163"/>
      <c r="L541" s="164"/>
      <c r="M541" s="164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5"/>
      <c r="AG541" s="162"/>
      <c r="AH541" s="162"/>
      <c r="AI541" s="162"/>
      <c r="AJ541" s="166"/>
      <c r="AK541" s="167"/>
      <c r="AL541" s="167"/>
      <c r="AM541" s="167"/>
      <c r="AN541" s="167"/>
      <c r="AO541" s="167"/>
      <c r="AP541" s="167"/>
      <c r="AQ541" s="167"/>
      <c r="AR541" s="168"/>
      <c r="AS541" s="169"/>
      <c r="AT541" s="156"/>
      <c r="AU541" s="157"/>
      <c r="AV541" s="157"/>
      <c r="AW541" s="158"/>
      <c r="AX541" s="120"/>
      <c r="AY541" s="159"/>
      <c r="AZ541" s="159"/>
      <c r="BA541" s="159"/>
      <c r="BB541" s="159"/>
      <c r="BC541" s="159"/>
      <c r="BD541" s="159"/>
      <c r="BE541" s="159"/>
      <c r="BF541" s="159"/>
      <c r="BG541" s="159"/>
      <c r="BH541" s="159"/>
      <c r="BI541" s="159"/>
      <c r="BJ541" s="159"/>
      <c r="BK541" s="159"/>
      <c r="BL541" s="159"/>
      <c r="BM541" s="159"/>
      <c r="BN541" s="159"/>
      <c r="BP541" s="93"/>
      <c r="BQ541" s="93"/>
      <c r="BR541" s="93"/>
      <c r="BS541" s="93"/>
      <c r="BT541" s="161"/>
    </row>
    <row r="542" spans="3:72" x14ac:dyDescent="0.2">
      <c r="C542" s="154"/>
      <c r="D542" s="154"/>
      <c r="E542" s="155"/>
      <c r="F542" s="162"/>
      <c r="G542" s="162"/>
      <c r="H542" s="162"/>
      <c r="I542" s="162"/>
      <c r="J542" s="163"/>
      <c r="K542" s="163"/>
      <c r="L542" s="164"/>
      <c r="M542" s="164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5"/>
      <c r="AG542" s="162"/>
      <c r="AH542" s="162"/>
      <c r="AI542" s="162"/>
      <c r="AJ542" s="166"/>
      <c r="AK542" s="167"/>
      <c r="AL542" s="167"/>
      <c r="AM542" s="167"/>
      <c r="AN542" s="167"/>
      <c r="AO542" s="167"/>
      <c r="AP542" s="167"/>
      <c r="AQ542" s="167"/>
      <c r="AR542" s="168"/>
      <c r="AS542" s="169"/>
      <c r="AT542" s="156"/>
      <c r="AU542" s="157"/>
      <c r="AV542" s="157"/>
      <c r="AW542" s="158"/>
      <c r="AX542" s="120"/>
      <c r="AY542" s="159"/>
      <c r="AZ542" s="159"/>
      <c r="BA542" s="159"/>
      <c r="BB542" s="159"/>
      <c r="BC542" s="159"/>
      <c r="BD542" s="159"/>
      <c r="BE542" s="159"/>
      <c r="BF542" s="159"/>
      <c r="BG542" s="159"/>
      <c r="BH542" s="159"/>
      <c r="BI542" s="159"/>
      <c r="BJ542" s="159"/>
      <c r="BK542" s="159"/>
      <c r="BL542" s="159"/>
      <c r="BM542" s="159"/>
      <c r="BN542" s="159"/>
      <c r="BP542" s="93"/>
      <c r="BQ542" s="93"/>
      <c r="BR542" s="93"/>
      <c r="BS542" s="93"/>
      <c r="BT542" s="161"/>
    </row>
    <row r="543" spans="3:72" x14ac:dyDescent="0.2">
      <c r="C543" s="154"/>
      <c r="D543" s="154"/>
      <c r="E543" s="155"/>
      <c r="F543" s="162"/>
      <c r="G543" s="162"/>
      <c r="H543" s="162"/>
      <c r="I543" s="162"/>
      <c r="J543" s="163"/>
      <c r="K543" s="163"/>
      <c r="L543" s="164"/>
      <c r="M543" s="164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5"/>
      <c r="AG543" s="162"/>
      <c r="AH543" s="162"/>
      <c r="AI543" s="162"/>
      <c r="AJ543" s="166"/>
      <c r="AK543" s="167"/>
      <c r="AL543" s="167"/>
      <c r="AM543" s="167"/>
      <c r="AN543" s="167"/>
      <c r="AO543" s="167"/>
      <c r="AP543" s="167"/>
      <c r="AQ543" s="167"/>
      <c r="AR543" s="168"/>
      <c r="AS543" s="169"/>
      <c r="AT543" s="156"/>
      <c r="AU543" s="157"/>
      <c r="AV543" s="157"/>
      <c r="AW543" s="158"/>
      <c r="AX543" s="120"/>
      <c r="AY543" s="159"/>
      <c r="AZ543" s="159"/>
      <c r="BA543" s="159"/>
      <c r="BB543" s="159"/>
      <c r="BC543" s="159"/>
      <c r="BD543" s="159"/>
      <c r="BE543" s="159"/>
      <c r="BF543" s="159"/>
      <c r="BG543" s="159"/>
      <c r="BH543" s="159"/>
      <c r="BI543" s="159"/>
      <c r="BJ543" s="159"/>
      <c r="BK543" s="159"/>
      <c r="BL543" s="159"/>
      <c r="BM543" s="159"/>
      <c r="BN543" s="159"/>
      <c r="BP543" s="93"/>
      <c r="BQ543" s="93"/>
      <c r="BR543" s="93"/>
      <c r="BS543" s="93"/>
      <c r="BT543" s="161"/>
    </row>
    <row r="544" spans="3:72" x14ac:dyDescent="0.2">
      <c r="C544" s="154"/>
      <c r="D544" s="154"/>
      <c r="E544" s="155"/>
      <c r="F544" s="162"/>
      <c r="G544" s="162"/>
      <c r="H544" s="162"/>
      <c r="I544" s="162"/>
      <c r="J544" s="163"/>
      <c r="K544" s="163"/>
      <c r="L544" s="164"/>
      <c r="M544" s="164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5"/>
      <c r="AG544" s="162"/>
      <c r="AH544" s="162"/>
      <c r="AI544" s="162"/>
      <c r="AJ544" s="166"/>
      <c r="AK544" s="167"/>
      <c r="AL544" s="167"/>
      <c r="AM544" s="167"/>
      <c r="AN544" s="167"/>
      <c r="AO544" s="167"/>
      <c r="AP544" s="167"/>
      <c r="AQ544" s="167"/>
      <c r="AR544" s="168"/>
      <c r="AS544" s="169"/>
      <c r="AT544" s="156"/>
      <c r="AU544" s="157"/>
      <c r="AV544" s="157"/>
      <c r="AW544" s="158"/>
      <c r="AX544" s="120"/>
      <c r="AY544" s="159"/>
      <c r="AZ544" s="159"/>
      <c r="BA544" s="159"/>
      <c r="BB544" s="159"/>
      <c r="BC544" s="159"/>
      <c r="BD544" s="159"/>
      <c r="BE544" s="159"/>
      <c r="BF544" s="159"/>
      <c r="BG544" s="159"/>
      <c r="BH544" s="159"/>
      <c r="BI544" s="159"/>
      <c r="BJ544" s="159"/>
      <c r="BK544" s="159"/>
      <c r="BL544" s="159"/>
      <c r="BM544" s="159"/>
      <c r="BN544" s="159"/>
      <c r="BP544" s="93"/>
      <c r="BQ544" s="93"/>
      <c r="BR544" s="93"/>
      <c r="BS544" s="93"/>
      <c r="BT544" s="161"/>
    </row>
    <row r="545" spans="3:72" x14ac:dyDescent="0.2">
      <c r="C545" s="154"/>
      <c r="D545" s="154"/>
      <c r="E545" s="155"/>
      <c r="F545" s="162"/>
      <c r="G545" s="162"/>
      <c r="H545" s="162"/>
      <c r="I545" s="162"/>
      <c r="J545" s="163"/>
      <c r="K545" s="163"/>
      <c r="L545" s="164"/>
      <c r="M545" s="164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5"/>
      <c r="AG545" s="162"/>
      <c r="AH545" s="162"/>
      <c r="AI545" s="162"/>
      <c r="AJ545" s="166"/>
      <c r="AK545" s="167"/>
      <c r="AL545" s="167"/>
      <c r="AM545" s="167"/>
      <c r="AN545" s="167"/>
      <c r="AO545" s="167"/>
      <c r="AP545" s="167"/>
      <c r="AQ545" s="167"/>
      <c r="AR545" s="168"/>
      <c r="AS545" s="169"/>
      <c r="AT545" s="156"/>
      <c r="AU545" s="157"/>
      <c r="AV545" s="157"/>
      <c r="AW545" s="158"/>
      <c r="AX545" s="120"/>
      <c r="AY545" s="159"/>
      <c r="AZ545" s="159"/>
      <c r="BA545" s="159"/>
      <c r="BB545" s="159"/>
      <c r="BC545" s="159"/>
      <c r="BD545" s="159"/>
      <c r="BE545" s="159"/>
      <c r="BF545" s="159"/>
      <c r="BG545" s="159"/>
      <c r="BH545" s="159"/>
      <c r="BI545" s="159"/>
      <c r="BJ545" s="159"/>
      <c r="BK545" s="159"/>
      <c r="BL545" s="159"/>
      <c r="BM545" s="159"/>
      <c r="BN545" s="159"/>
      <c r="BP545" s="93"/>
      <c r="BQ545" s="93"/>
      <c r="BR545" s="93"/>
      <c r="BS545" s="93"/>
      <c r="BT545" s="161"/>
    </row>
    <row r="546" spans="3:72" x14ac:dyDescent="0.2">
      <c r="C546" s="154"/>
      <c r="D546" s="154"/>
      <c r="E546" s="155"/>
      <c r="F546" s="162"/>
      <c r="G546" s="162"/>
      <c r="H546" s="162"/>
      <c r="I546" s="162"/>
      <c r="J546" s="163"/>
      <c r="K546" s="163"/>
      <c r="L546" s="164"/>
      <c r="M546" s="164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5"/>
      <c r="AG546" s="162"/>
      <c r="AH546" s="162"/>
      <c r="AI546" s="162"/>
      <c r="AJ546" s="166"/>
      <c r="AK546" s="167"/>
      <c r="AL546" s="167"/>
      <c r="AM546" s="167"/>
      <c r="AN546" s="167"/>
      <c r="AO546" s="167"/>
      <c r="AP546" s="167"/>
      <c r="AQ546" s="167"/>
      <c r="AR546" s="168"/>
      <c r="AS546" s="169"/>
      <c r="AT546" s="156"/>
      <c r="AU546" s="157"/>
      <c r="AV546" s="157"/>
      <c r="AW546" s="158"/>
      <c r="AX546" s="120"/>
      <c r="AY546" s="159"/>
      <c r="AZ546" s="159"/>
      <c r="BA546" s="159"/>
      <c r="BB546" s="159"/>
      <c r="BC546" s="159"/>
      <c r="BD546" s="159"/>
      <c r="BE546" s="159"/>
      <c r="BF546" s="159"/>
      <c r="BG546" s="159"/>
      <c r="BH546" s="159"/>
      <c r="BI546" s="159"/>
      <c r="BJ546" s="159"/>
      <c r="BK546" s="159"/>
      <c r="BL546" s="159"/>
      <c r="BM546" s="159"/>
      <c r="BN546" s="159"/>
      <c r="BP546" s="93"/>
      <c r="BQ546" s="93"/>
      <c r="BR546" s="93"/>
      <c r="BS546" s="93"/>
      <c r="BT546" s="161"/>
    </row>
    <row r="547" spans="3:72" x14ac:dyDescent="0.2">
      <c r="C547" s="154"/>
      <c r="D547" s="154"/>
      <c r="E547" s="155"/>
      <c r="F547" s="162"/>
      <c r="G547" s="162"/>
      <c r="H547" s="162"/>
      <c r="I547" s="162"/>
      <c r="J547" s="163"/>
      <c r="K547" s="163"/>
      <c r="L547" s="164"/>
      <c r="M547" s="164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5"/>
      <c r="AG547" s="162"/>
      <c r="AH547" s="162"/>
      <c r="AI547" s="162"/>
      <c r="AJ547" s="166"/>
      <c r="AK547" s="167"/>
      <c r="AL547" s="167"/>
      <c r="AM547" s="167"/>
      <c r="AN547" s="167"/>
      <c r="AO547" s="167"/>
      <c r="AP547" s="167"/>
      <c r="AQ547" s="167"/>
      <c r="AR547" s="168"/>
      <c r="AS547" s="169"/>
      <c r="AT547" s="156"/>
      <c r="AU547" s="157"/>
      <c r="AV547" s="157"/>
      <c r="AW547" s="158"/>
      <c r="AX547" s="120"/>
      <c r="AY547" s="159"/>
      <c r="AZ547" s="159"/>
      <c r="BA547" s="159"/>
      <c r="BB547" s="159"/>
      <c r="BC547" s="159"/>
      <c r="BD547" s="159"/>
      <c r="BE547" s="159"/>
      <c r="BF547" s="159"/>
      <c r="BG547" s="159"/>
      <c r="BH547" s="159"/>
      <c r="BI547" s="159"/>
      <c r="BJ547" s="159"/>
      <c r="BK547" s="159"/>
      <c r="BL547" s="159"/>
      <c r="BM547" s="159"/>
      <c r="BN547" s="159"/>
      <c r="BP547" s="93"/>
      <c r="BQ547" s="93"/>
      <c r="BR547" s="93"/>
      <c r="BS547" s="93"/>
      <c r="BT547" s="161"/>
    </row>
    <row r="548" spans="3:72" x14ac:dyDescent="0.2">
      <c r="C548" s="154"/>
      <c r="D548" s="154"/>
      <c r="E548" s="155"/>
      <c r="F548" s="162"/>
      <c r="G548" s="162"/>
      <c r="H548" s="162"/>
      <c r="I548" s="162"/>
      <c r="J548" s="163"/>
      <c r="K548" s="163"/>
      <c r="L548" s="164"/>
      <c r="M548" s="164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5"/>
      <c r="AG548" s="162"/>
      <c r="AH548" s="162"/>
      <c r="AI548" s="162"/>
      <c r="AJ548" s="166"/>
      <c r="AK548" s="167"/>
      <c r="AL548" s="167"/>
      <c r="AM548" s="167"/>
      <c r="AN548" s="167"/>
      <c r="AO548" s="167"/>
      <c r="AP548" s="167"/>
      <c r="AQ548" s="167"/>
      <c r="AR548" s="168"/>
      <c r="AS548" s="169"/>
      <c r="AT548" s="156"/>
      <c r="AU548" s="157"/>
      <c r="AV548" s="157"/>
      <c r="AW548" s="158"/>
      <c r="AX548" s="120"/>
      <c r="AY548" s="159"/>
      <c r="AZ548" s="159"/>
      <c r="BA548" s="159"/>
      <c r="BB548" s="159"/>
      <c r="BC548" s="159"/>
      <c r="BD548" s="159"/>
      <c r="BE548" s="159"/>
      <c r="BF548" s="159"/>
      <c r="BG548" s="159"/>
      <c r="BH548" s="159"/>
      <c r="BI548" s="159"/>
      <c r="BJ548" s="159"/>
      <c r="BK548" s="159"/>
      <c r="BL548" s="159"/>
      <c r="BM548" s="159"/>
      <c r="BN548" s="159"/>
      <c r="BP548" s="93"/>
      <c r="BQ548" s="93"/>
      <c r="BR548" s="93"/>
      <c r="BS548" s="93"/>
      <c r="BT548" s="161"/>
    </row>
    <row r="549" spans="3:72" x14ac:dyDescent="0.2">
      <c r="C549" s="154"/>
      <c r="D549" s="154"/>
      <c r="E549" s="155"/>
      <c r="F549" s="162"/>
      <c r="G549" s="162"/>
      <c r="H549" s="162"/>
      <c r="I549" s="162"/>
      <c r="J549" s="163"/>
      <c r="K549" s="163"/>
      <c r="L549" s="164"/>
      <c r="M549" s="164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5"/>
      <c r="AG549" s="162"/>
      <c r="AH549" s="162"/>
      <c r="AI549" s="162"/>
      <c r="AJ549" s="166"/>
      <c r="AK549" s="167"/>
      <c r="AL549" s="167"/>
      <c r="AM549" s="167"/>
      <c r="AN549" s="167"/>
      <c r="AO549" s="167"/>
      <c r="AP549" s="167"/>
      <c r="AQ549" s="167"/>
      <c r="AR549" s="168"/>
      <c r="AS549" s="169"/>
      <c r="AT549" s="156"/>
      <c r="AU549" s="157"/>
      <c r="AV549" s="157"/>
      <c r="AW549" s="158"/>
      <c r="AX549" s="120"/>
      <c r="AY549" s="159"/>
      <c r="AZ549" s="159"/>
      <c r="BA549" s="159"/>
      <c r="BB549" s="159"/>
      <c r="BC549" s="159"/>
      <c r="BD549" s="159"/>
      <c r="BE549" s="159"/>
      <c r="BF549" s="159"/>
      <c r="BG549" s="159"/>
      <c r="BH549" s="159"/>
      <c r="BI549" s="159"/>
      <c r="BJ549" s="159"/>
      <c r="BK549" s="159"/>
      <c r="BL549" s="159"/>
      <c r="BM549" s="159"/>
      <c r="BN549" s="159"/>
      <c r="BP549" s="93"/>
      <c r="BQ549" s="93"/>
      <c r="BR549" s="93"/>
      <c r="BS549" s="93"/>
      <c r="BT549" s="161"/>
    </row>
    <row r="550" spans="3:72" x14ac:dyDescent="0.2">
      <c r="C550" s="154"/>
      <c r="D550" s="154"/>
      <c r="E550" s="155"/>
      <c r="F550" s="162"/>
      <c r="G550" s="162"/>
      <c r="H550" s="162"/>
      <c r="I550" s="162"/>
      <c r="J550" s="163"/>
      <c r="K550" s="163"/>
      <c r="L550" s="164"/>
      <c r="M550" s="164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5"/>
      <c r="AG550" s="162"/>
      <c r="AH550" s="162"/>
      <c r="AI550" s="162"/>
      <c r="AJ550" s="166"/>
      <c r="AK550" s="167"/>
      <c r="AL550" s="167"/>
      <c r="AM550" s="167"/>
      <c r="AN550" s="167"/>
      <c r="AO550" s="167"/>
      <c r="AP550" s="167"/>
      <c r="AQ550" s="167"/>
      <c r="AR550" s="168"/>
      <c r="AS550" s="169"/>
      <c r="AT550" s="156"/>
      <c r="AU550" s="157"/>
      <c r="AV550" s="157"/>
      <c r="AW550" s="158"/>
      <c r="AX550" s="120"/>
      <c r="AY550" s="159"/>
      <c r="AZ550" s="159"/>
      <c r="BA550" s="159"/>
      <c r="BB550" s="159"/>
      <c r="BC550" s="159"/>
      <c r="BD550" s="159"/>
      <c r="BE550" s="159"/>
      <c r="BF550" s="159"/>
      <c r="BG550" s="159"/>
      <c r="BH550" s="159"/>
      <c r="BI550" s="159"/>
      <c r="BJ550" s="159"/>
      <c r="BK550" s="159"/>
      <c r="BL550" s="159"/>
      <c r="BM550" s="159"/>
      <c r="BN550" s="159"/>
      <c r="BP550" s="93"/>
      <c r="BQ550" s="93"/>
      <c r="BR550" s="93"/>
      <c r="BS550" s="93"/>
      <c r="BT550" s="161"/>
    </row>
    <row r="551" spans="3:72" x14ac:dyDescent="0.2">
      <c r="C551" s="154"/>
      <c r="D551" s="154"/>
      <c r="E551" s="155"/>
      <c r="F551" s="162"/>
      <c r="G551" s="162"/>
      <c r="H551" s="162"/>
      <c r="I551" s="162"/>
      <c r="J551" s="163"/>
      <c r="K551" s="163"/>
      <c r="L551" s="164"/>
      <c r="M551" s="164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5"/>
      <c r="AG551" s="162"/>
      <c r="AH551" s="162"/>
      <c r="AI551" s="162"/>
      <c r="AJ551" s="166"/>
      <c r="AK551" s="167"/>
      <c r="AL551" s="167"/>
      <c r="AM551" s="167"/>
      <c r="AN551" s="167"/>
      <c r="AO551" s="167"/>
      <c r="AP551" s="167"/>
      <c r="AQ551" s="167"/>
      <c r="AR551" s="168"/>
      <c r="AS551" s="169"/>
      <c r="AT551" s="156"/>
      <c r="AU551" s="157"/>
      <c r="AV551" s="157"/>
      <c r="AW551" s="158"/>
      <c r="AX551" s="120"/>
      <c r="AY551" s="159"/>
      <c r="AZ551" s="159"/>
      <c r="BA551" s="159"/>
      <c r="BB551" s="159"/>
      <c r="BC551" s="159"/>
      <c r="BD551" s="159"/>
      <c r="BE551" s="159"/>
      <c r="BF551" s="159"/>
      <c r="BG551" s="159"/>
      <c r="BH551" s="159"/>
      <c r="BI551" s="159"/>
      <c r="BJ551" s="159"/>
      <c r="BK551" s="159"/>
      <c r="BL551" s="159"/>
      <c r="BM551" s="159"/>
      <c r="BN551" s="159"/>
      <c r="BP551" s="93"/>
      <c r="BQ551" s="93"/>
      <c r="BR551" s="93"/>
      <c r="BS551" s="93"/>
      <c r="BT551" s="161"/>
    </row>
    <row r="552" spans="3:72" x14ac:dyDescent="0.2">
      <c r="C552" s="154"/>
      <c r="D552" s="154"/>
      <c r="E552" s="155"/>
      <c r="F552" s="162"/>
      <c r="G552" s="162"/>
      <c r="H552" s="162"/>
      <c r="I552" s="162"/>
      <c r="J552" s="163"/>
      <c r="K552" s="163"/>
      <c r="L552" s="164"/>
      <c r="M552" s="164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5"/>
      <c r="AG552" s="162"/>
      <c r="AH552" s="162"/>
      <c r="AI552" s="162"/>
      <c r="AJ552" s="166"/>
      <c r="AK552" s="167"/>
      <c r="AL552" s="167"/>
      <c r="AM552" s="167"/>
      <c r="AN552" s="167"/>
      <c r="AO552" s="167"/>
      <c r="AP552" s="167"/>
      <c r="AQ552" s="167"/>
      <c r="AR552" s="168"/>
      <c r="AS552" s="169"/>
      <c r="AT552" s="156"/>
      <c r="AU552" s="157"/>
      <c r="AV552" s="157"/>
      <c r="AW552" s="158"/>
      <c r="AX552" s="120"/>
      <c r="AY552" s="159"/>
      <c r="AZ552" s="159"/>
      <c r="BA552" s="159"/>
      <c r="BB552" s="159"/>
      <c r="BC552" s="159"/>
      <c r="BD552" s="159"/>
      <c r="BE552" s="159"/>
      <c r="BF552" s="159"/>
      <c r="BG552" s="159"/>
      <c r="BH552" s="159"/>
      <c r="BI552" s="159"/>
      <c r="BJ552" s="159"/>
      <c r="BK552" s="159"/>
      <c r="BL552" s="159"/>
      <c r="BM552" s="159"/>
      <c r="BN552" s="159"/>
      <c r="BP552" s="93"/>
      <c r="BQ552" s="93"/>
      <c r="BR552" s="93"/>
      <c r="BS552" s="93"/>
      <c r="BT552" s="161"/>
    </row>
    <row r="553" spans="3:72" x14ac:dyDescent="0.2">
      <c r="C553" s="154"/>
      <c r="D553" s="154"/>
      <c r="E553" s="155"/>
      <c r="F553" s="162"/>
      <c r="G553" s="162"/>
      <c r="H553" s="162"/>
      <c r="I553" s="162"/>
      <c r="J553" s="163"/>
      <c r="K553" s="163"/>
      <c r="L553" s="164"/>
      <c r="M553" s="164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5"/>
      <c r="AG553" s="162"/>
      <c r="AH553" s="162"/>
      <c r="AI553" s="162"/>
      <c r="AJ553" s="166"/>
      <c r="AK553" s="167"/>
      <c r="AL553" s="167"/>
      <c r="AM553" s="167"/>
      <c r="AN553" s="167"/>
      <c r="AO553" s="167"/>
      <c r="AP553" s="167"/>
      <c r="AQ553" s="167"/>
      <c r="AR553" s="168"/>
      <c r="AS553" s="169"/>
      <c r="AT553" s="156"/>
      <c r="AU553" s="157"/>
      <c r="AV553" s="157"/>
      <c r="AW553" s="158"/>
      <c r="AX553" s="120"/>
      <c r="AY553" s="159"/>
      <c r="AZ553" s="159"/>
      <c r="BA553" s="159"/>
      <c r="BB553" s="159"/>
      <c r="BC553" s="159"/>
      <c r="BD553" s="159"/>
      <c r="BE553" s="159"/>
      <c r="BF553" s="159"/>
      <c r="BG553" s="159"/>
      <c r="BH553" s="159"/>
      <c r="BI553" s="159"/>
      <c r="BJ553" s="159"/>
      <c r="BK553" s="159"/>
      <c r="BL553" s="159"/>
      <c r="BM553" s="159"/>
      <c r="BN553" s="159"/>
      <c r="BP553" s="93"/>
      <c r="BQ553" s="93"/>
      <c r="BR553" s="93"/>
      <c r="BS553" s="93"/>
      <c r="BT553" s="161"/>
    </row>
    <row r="554" spans="3:72" x14ac:dyDescent="0.2">
      <c r="C554" s="154"/>
      <c r="D554" s="154"/>
      <c r="E554" s="155"/>
      <c r="F554" s="162"/>
      <c r="G554" s="162"/>
      <c r="H554" s="162"/>
      <c r="I554" s="162"/>
      <c r="J554" s="163"/>
      <c r="K554" s="163"/>
      <c r="L554" s="164"/>
      <c r="M554" s="164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5"/>
      <c r="AG554" s="162"/>
      <c r="AH554" s="162"/>
      <c r="AI554" s="162"/>
      <c r="AJ554" s="166"/>
      <c r="AK554" s="167"/>
      <c r="AL554" s="167"/>
      <c r="AM554" s="167"/>
      <c r="AN554" s="167"/>
      <c r="AO554" s="167"/>
      <c r="AP554" s="167"/>
      <c r="AQ554" s="167"/>
      <c r="AR554" s="168"/>
      <c r="AS554" s="169"/>
      <c r="AT554" s="156"/>
      <c r="AU554" s="157"/>
      <c r="AV554" s="157"/>
      <c r="AW554" s="158"/>
      <c r="AX554" s="120"/>
      <c r="AY554" s="159"/>
      <c r="AZ554" s="159"/>
      <c r="BA554" s="159"/>
      <c r="BB554" s="159"/>
      <c r="BC554" s="159"/>
      <c r="BD554" s="159"/>
      <c r="BE554" s="159"/>
      <c r="BF554" s="159"/>
      <c r="BG554" s="159"/>
      <c r="BH554" s="159"/>
      <c r="BI554" s="159"/>
      <c r="BJ554" s="159"/>
      <c r="BK554" s="159"/>
      <c r="BL554" s="159"/>
      <c r="BM554" s="159"/>
      <c r="BN554" s="159"/>
      <c r="BP554" s="93"/>
      <c r="BQ554" s="93"/>
      <c r="BR554" s="93"/>
      <c r="BS554" s="93"/>
      <c r="BT554" s="161"/>
    </row>
    <row r="555" spans="3:72" x14ac:dyDescent="0.2">
      <c r="C555" s="154"/>
      <c r="D555" s="154"/>
      <c r="E555" s="155"/>
      <c r="F555" s="162"/>
      <c r="G555" s="162"/>
      <c r="H555" s="162"/>
      <c r="I555" s="162"/>
      <c r="J555" s="163"/>
      <c r="K555" s="163"/>
      <c r="L555" s="164"/>
      <c r="M555" s="164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5"/>
      <c r="AG555" s="162"/>
      <c r="AH555" s="162"/>
      <c r="AI555" s="162"/>
      <c r="AJ555" s="166"/>
      <c r="AK555" s="167"/>
      <c r="AL555" s="167"/>
      <c r="AM555" s="167"/>
      <c r="AN555" s="167"/>
      <c r="AO555" s="167"/>
      <c r="AP555" s="167"/>
      <c r="AQ555" s="167"/>
      <c r="AR555" s="168"/>
      <c r="AS555" s="169"/>
      <c r="AT555" s="156"/>
      <c r="AU555" s="157"/>
      <c r="AV555" s="157"/>
      <c r="AW555" s="158"/>
      <c r="AX555" s="120"/>
      <c r="AY555" s="159"/>
      <c r="AZ555" s="159"/>
      <c r="BA555" s="159"/>
      <c r="BB555" s="159"/>
      <c r="BC555" s="159"/>
      <c r="BD555" s="159"/>
      <c r="BE555" s="159"/>
      <c r="BF555" s="159"/>
      <c r="BG555" s="159"/>
      <c r="BH555" s="159"/>
      <c r="BI555" s="159"/>
      <c r="BJ555" s="159"/>
      <c r="BK555" s="159"/>
      <c r="BL555" s="159"/>
      <c r="BM555" s="159"/>
      <c r="BN555" s="159"/>
      <c r="BP555" s="93"/>
      <c r="BQ555" s="93"/>
      <c r="BR555" s="93"/>
      <c r="BS555" s="93"/>
      <c r="BT555" s="161"/>
    </row>
    <row r="556" spans="3:72" x14ac:dyDescent="0.2">
      <c r="C556" s="154"/>
      <c r="D556" s="154"/>
      <c r="E556" s="155"/>
      <c r="F556" s="162"/>
      <c r="G556" s="162"/>
      <c r="H556" s="162"/>
      <c r="I556" s="162"/>
      <c r="J556" s="163"/>
      <c r="K556" s="163"/>
      <c r="L556" s="164"/>
      <c r="M556" s="164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5"/>
      <c r="AG556" s="162"/>
      <c r="AH556" s="162"/>
      <c r="AI556" s="162"/>
      <c r="AJ556" s="166"/>
      <c r="AK556" s="167"/>
      <c r="AL556" s="167"/>
      <c r="AM556" s="167"/>
      <c r="AN556" s="167"/>
      <c r="AO556" s="167"/>
      <c r="AP556" s="167"/>
      <c r="AQ556" s="167"/>
      <c r="AR556" s="168"/>
      <c r="AS556" s="169"/>
      <c r="AT556" s="156"/>
      <c r="AU556" s="157"/>
      <c r="AV556" s="157"/>
      <c r="AW556" s="158"/>
      <c r="AX556" s="120"/>
      <c r="AY556" s="159"/>
      <c r="AZ556" s="159"/>
      <c r="BA556" s="159"/>
      <c r="BB556" s="159"/>
      <c r="BC556" s="159"/>
      <c r="BD556" s="159"/>
      <c r="BE556" s="159"/>
      <c r="BF556" s="159"/>
      <c r="BG556" s="159"/>
      <c r="BH556" s="159"/>
      <c r="BI556" s="159"/>
      <c r="BJ556" s="159"/>
      <c r="BK556" s="159"/>
      <c r="BL556" s="159"/>
      <c r="BM556" s="159"/>
      <c r="BN556" s="159"/>
      <c r="BP556" s="93"/>
      <c r="BQ556" s="93"/>
      <c r="BR556" s="93"/>
      <c r="BS556" s="93"/>
      <c r="BT556" s="161"/>
    </row>
    <row r="557" spans="3:72" x14ac:dyDescent="0.2">
      <c r="C557" s="154"/>
      <c r="D557" s="154"/>
      <c r="E557" s="155"/>
      <c r="F557" s="162"/>
      <c r="G557" s="162"/>
      <c r="H557" s="162"/>
      <c r="I557" s="162"/>
      <c r="J557" s="163"/>
      <c r="K557" s="163"/>
      <c r="L557" s="164"/>
      <c r="M557" s="164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5"/>
      <c r="AG557" s="162"/>
      <c r="AH557" s="162"/>
      <c r="AI557" s="162"/>
      <c r="AJ557" s="166"/>
      <c r="AK557" s="167"/>
      <c r="AL557" s="167"/>
      <c r="AM557" s="167"/>
      <c r="AN557" s="167"/>
      <c r="AO557" s="167"/>
      <c r="AP557" s="167"/>
      <c r="AQ557" s="167"/>
      <c r="AR557" s="168"/>
      <c r="AS557" s="169"/>
      <c r="AT557" s="156"/>
      <c r="AU557" s="157"/>
      <c r="AV557" s="157"/>
      <c r="AW557" s="158"/>
      <c r="AX557" s="120"/>
      <c r="AY557" s="159"/>
      <c r="AZ557" s="159"/>
      <c r="BA557" s="159"/>
      <c r="BB557" s="159"/>
      <c r="BC557" s="159"/>
      <c r="BD557" s="159"/>
      <c r="BE557" s="159"/>
      <c r="BF557" s="159"/>
      <c r="BG557" s="159"/>
      <c r="BH557" s="159"/>
      <c r="BI557" s="159"/>
      <c r="BJ557" s="159"/>
      <c r="BK557" s="159"/>
      <c r="BL557" s="159"/>
      <c r="BM557" s="159"/>
      <c r="BN557" s="159"/>
      <c r="BP557" s="93"/>
      <c r="BQ557" s="93"/>
      <c r="BR557" s="93"/>
      <c r="BS557" s="93"/>
      <c r="BT557" s="161"/>
    </row>
    <row r="558" spans="3:72" x14ac:dyDescent="0.2">
      <c r="C558" s="154"/>
      <c r="D558" s="154"/>
      <c r="E558" s="155"/>
      <c r="F558" s="162"/>
      <c r="G558" s="162"/>
      <c r="H558" s="162"/>
      <c r="I558" s="162"/>
      <c r="J558" s="163"/>
      <c r="K558" s="163"/>
      <c r="L558" s="164"/>
      <c r="M558" s="164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5"/>
      <c r="AG558" s="162"/>
      <c r="AH558" s="162"/>
      <c r="AI558" s="162"/>
      <c r="AJ558" s="166"/>
      <c r="AK558" s="167"/>
      <c r="AL558" s="167"/>
      <c r="AM558" s="167"/>
      <c r="AN558" s="167"/>
      <c r="AO558" s="167"/>
      <c r="AP558" s="167"/>
      <c r="AQ558" s="167"/>
      <c r="AR558" s="168"/>
      <c r="AS558" s="169"/>
      <c r="AT558" s="156"/>
      <c r="AU558" s="157"/>
      <c r="AV558" s="157"/>
      <c r="AW558" s="158"/>
      <c r="AX558" s="120"/>
      <c r="AY558" s="159"/>
      <c r="AZ558" s="159"/>
      <c r="BA558" s="159"/>
      <c r="BB558" s="159"/>
      <c r="BC558" s="159"/>
      <c r="BD558" s="159"/>
      <c r="BE558" s="159"/>
      <c r="BF558" s="159"/>
      <c r="BG558" s="159"/>
      <c r="BH558" s="159"/>
      <c r="BI558" s="159"/>
      <c r="BJ558" s="159"/>
      <c r="BK558" s="159"/>
      <c r="BL558" s="159"/>
      <c r="BM558" s="159"/>
      <c r="BN558" s="159"/>
      <c r="BP558" s="93"/>
      <c r="BQ558" s="93"/>
      <c r="BR558" s="93"/>
      <c r="BS558" s="93"/>
      <c r="BT558" s="161"/>
    </row>
    <row r="559" spans="3:72" x14ac:dyDescent="0.2">
      <c r="C559" s="154"/>
      <c r="D559" s="154"/>
      <c r="E559" s="155"/>
      <c r="F559" s="162"/>
      <c r="G559" s="162"/>
      <c r="H559" s="162"/>
      <c r="I559" s="162"/>
      <c r="J559" s="163"/>
      <c r="K559" s="163"/>
      <c r="L559" s="164"/>
      <c r="M559" s="164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5"/>
      <c r="AG559" s="162"/>
      <c r="AH559" s="162"/>
      <c r="AI559" s="162"/>
      <c r="AJ559" s="166"/>
      <c r="AK559" s="167"/>
      <c r="AL559" s="167"/>
      <c r="AM559" s="167"/>
      <c r="AN559" s="167"/>
      <c r="AO559" s="167"/>
      <c r="AP559" s="167"/>
      <c r="AQ559" s="167"/>
      <c r="AR559" s="168"/>
      <c r="AS559" s="169"/>
      <c r="AT559" s="156"/>
      <c r="AU559" s="157"/>
      <c r="AV559" s="157"/>
      <c r="AW559" s="158"/>
      <c r="AX559" s="120"/>
      <c r="AY559" s="159"/>
      <c r="AZ559" s="159"/>
      <c r="BA559" s="159"/>
      <c r="BB559" s="159"/>
      <c r="BC559" s="159"/>
      <c r="BD559" s="159"/>
      <c r="BE559" s="159"/>
      <c r="BF559" s="159"/>
      <c r="BG559" s="159"/>
      <c r="BH559" s="159"/>
      <c r="BI559" s="159"/>
      <c r="BJ559" s="159"/>
      <c r="BK559" s="159"/>
      <c r="BL559" s="159"/>
      <c r="BM559" s="159"/>
      <c r="BN559" s="159"/>
      <c r="BP559" s="93"/>
      <c r="BQ559" s="93"/>
      <c r="BR559" s="93"/>
      <c r="BS559" s="93"/>
      <c r="BT559" s="161"/>
    </row>
    <row r="560" spans="3:72" x14ac:dyDescent="0.2">
      <c r="C560" s="154"/>
      <c r="D560" s="154"/>
      <c r="E560" s="155"/>
      <c r="F560" s="162"/>
      <c r="G560" s="162"/>
      <c r="H560" s="162"/>
      <c r="I560" s="162"/>
      <c r="J560" s="163"/>
      <c r="K560" s="163"/>
      <c r="L560" s="164"/>
      <c r="M560" s="164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5"/>
      <c r="AG560" s="162"/>
      <c r="AH560" s="162"/>
      <c r="AI560" s="162"/>
      <c r="AJ560" s="166"/>
      <c r="AK560" s="167"/>
      <c r="AL560" s="167"/>
      <c r="AM560" s="167"/>
      <c r="AN560" s="167"/>
      <c r="AO560" s="167"/>
      <c r="AP560" s="167"/>
      <c r="AQ560" s="167"/>
      <c r="AR560" s="168"/>
      <c r="AS560" s="169"/>
      <c r="AT560" s="156"/>
      <c r="AU560" s="157"/>
      <c r="AV560" s="157"/>
      <c r="AW560" s="158"/>
      <c r="AX560" s="120"/>
      <c r="AY560" s="159"/>
      <c r="AZ560" s="159"/>
      <c r="BA560" s="159"/>
      <c r="BB560" s="159"/>
      <c r="BC560" s="159"/>
      <c r="BD560" s="159"/>
      <c r="BE560" s="159"/>
      <c r="BF560" s="159"/>
      <c r="BG560" s="159"/>
      <c r="BH560" s="159"/>
      <c r="BI560" s="159"/>
      <c r="BJ560" s="159"/>
      <c r="BK560" s="159"/>
      <c r="BL560" s="159"/>
      <c r="BM560" s="159"/>
      <c r="BN560" s="159"/>
      <c r="BP560" s="93"/>
      <c r="BQ560" s="93"/>
      <c r="BR560" s="93"/>
      <c r="BS560" s="93"/>
      <c r="BT560" s="161"/>
    </row>
    <row r="561" spans="3:72" x14ac:dyDescent="0.2">
      <c r="C561" s="154"/>
      <c r="D561" s="154"/>
      <c r="E561" s="155"/>
      <c r="F561" s="162"/>
      <c r="G561" s="162"/>
      <c r="H561" s="162"/>
      <c r="I561" s="162"/>
      <c r="J561" s="163"/>
      <c r="K561" s="163"/>
      <c r="L561" s="164"/>
      <c r="M561" s="164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5"/>
      <c r="AG561" s="162"/>
      <c r="AH561" s="162"/>
      <c r="AI561" s="162"/>
      <c r="AJ561" s="166"/>
      <c r="AK561" s="167"/>
      <c r="AL561" s="167"/>
      <c r="AM561" s="167"/>
      <c r="AN561" s="167"/>
      <c r="AO561" s="167"/>
      <c r="AP561" s="167"/>
      <c r="AQ561" s="167"/>
      <c r="AR561" s="168"/>
      <c r="AS561" s="169"/>
      <c r="AT561" s="156"/>
      <c r="AU561" s="157"/>
      <c r="AV561" s="157"/>
      <c r="AW561" s="158"/>
      <c r="AX561" s="120"/>
      <c r="AY561" s="159"/>
      <c r="AZ561" s="159"/>
      <c r="BA561" s="159"/>
      <c r="BB561" s="159"/>
      <c r="BC561" s="159"/>
      <c r="BD561" s="159"/>
      <c r="BE561" s="159"/>
      <c r="BF561" s="159"/>
      <c r="BG561" s="159"/>
      <c r="BH561" s="159"/>
      <c r="BI561" s="159"/>
      <c r="BJ561" s="159"/>
      <c r="BK561" s="159"/>
      <c r="BL561" s="159"/>
      <c r="BM561" s="159"/>
      <c r="BN561" s="159"/>
      <c r="BP561" s="93"/>
      <c r="BQ561" s="93"/>
      <c r="BR561" s="93"/>
      <c r="BS561" s="93"/>
      <c r="BT561" s="161"/>
    </row>
    <row r="562" spans="3:72" x14ac:dyDescent="0.2">
      <c r="C562" s="154"/>
      <c r="D562" s="154"/>
      <c r="E562" s="155"/>
      <c r="F562" s="162"/>
      <c r="G562" s="162"/>
      <c r="H562" s="162"/>
      <c r="I562" s="162"/>
      <c r="J562" s="163"/>
      <c r="K562" s="163"/>
      <c r="L562" s="164"/>
      <c r="M562" s="164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5"/>
      <c r="AG562" s="162"/>
      <c r="AH562" s="162"/>
      <c r="AI562" s="162"/>
      <c r="AJ562" s="166"/>
      <c r="AK562" s="167"/>
      <c r="AL562" s="167"/>
      <c r="AM562" s="167"/>
      <c r="AN562" s="167"/>
      <c r="AO562" s="167"/>
      <c r="AP562" s="167"/>
      <c r="AQ562" s="167"/>
      <c r="AR562" s="168"/>
      <c r="AS562" s="169"/>
      <c r="AT562" s="156"/>
      <c r="AU562" s="157"/>
      <c r="AV562" s="157"/>
      <c r="AW562" s="158"/>
      <c r="AX562" s="120"/>
      <c r="AY562" s="159"/>
      <c r="AZ562" s="159"/>
      <c r="BA562" s="159"/>
      <c r="BB562" s="159"/>
      <c r="BC562" s="159"/>
      <c r="BD562" s="159"/>
      <c r="BE562" s="159"/>
      <c r="BF562" s="159"/>
      <c r="BG562" s="159"/>
      <c r="BH562" s="159"/>
      <c r="BI562" s="159"/>
      <c r="BJ562" s="159"/>
      <c r="BK562" s="159"/>
      <c r="BL562" s="159"/>
      <c r="BM562" s="159"/>
      <c r="BN562" s="159"/>
      <c r="BP562" s="93"/>
      <c r="BQ562" s="93"/>
      <c r="BR562" s="93"/>
      <c r="BS562" s="93"/>
      <c r="BT562" s="161"/>
    </row>
    <row r="563" spans="3:72" x14ac:dyDescent="0.2">
      <c r="C563" s="154"/>
      <c r="D563" s="154"/>
      <c r="E563" s="155"/>
      <c r="F563" s="162"/>
      <c r="G563" s="162"/>
      <c r="H563" s="162"/>
      <c r="I563" s="162"/>
      <c r="J563" s="163"/>
      <c r="K563" s="163"/>
      <c r="L563" s="164"/>
      <c r="M563" s="164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5"/>
      <c r="AG563" s="162"/>
      <c r="AH563" s="162"/>
      <c r="AI563" s="162"/>
      <c r="AJ563" s="166"/>
      <c r="AK563" s="167"/>
      <c r="AL563" s="167"/>
      <c r="AM563" s="167"/>
      <c r="AN563" s="167"/>
      <c r="AO563" s="167"/>
      <c r="AP563" s="167"/>
      <c r="AQ563" s="167"/>
      <c r="AR563" s="168"/>
      <c r="AS563" s="169"/>
      <c r="AT563" s="156"/>
      <c r="AU563" s="157"/>
      <c r="AV563" s="157"/>
      <c r="AW563" s="158"/>
      <c r="AX563" s="120"/>
      <c r="AY563" s="159"/>
      <c r="AZ563" s="159"/>
      <c r="BA563" s="159"/>
      <c r="BB563" s="159"/>
      <c r="BC563" s="159"/>
      <c r="BD563" s="159"/>
      <c r="BE563" s="159"/>
      <c r="BF563" s="159"/>
      <c r="BG563" s="159"/>
      <c r="BH563" s="159"/>
      <c r="BI563" s="159"/>
      <c r="BJ563" s="159"/>
      <c r="BK563" s="159"/>
      <c r="BL563" s="159"/>
      <c r="BM563" s="159"/>
      <c r="BN563" s="159"/>
      <c r="BP563" s="93"/>
      <c r="BQ563" s="93"/>
      <c r="BR563" s="93"/>
      <c r="BS563" s="93"/>
      <c r="BT563" s="161"/>
    </row>
    <row r="564" spans="3:72" x14ac:dyDescent="0.2">
      <c r="C564" s="154"/>
      <c r="D564" s="154"/>
      <c r="E564" s="155"/>
      <c r="F564" s="162"/>
      <c r="G564" s="162"/>
      <c r="H564" s="162"/>
      <c r="I564" s="162"/>
      <c r="J564" s="163"/>
      <c r="K564" s="163"/>
      <c r="L564" s="164"/>
      <c r="M564" s="164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5"/>
      <c r="AG564" s="162"/>
      <c r="AH564" s="162"/>
      <c r="AI564" s="162"/>
      <c r="AJ564" s="166"/>
      <c r="AK564" s="167"/>
      <c r="AL564" s="167"/>
      <c r="AM564" s="167"/>
      <c r="AN564" s="167"/>
      <c r="AO564" s="167"/>
      <c r="AP564" s="167"/>
      <c r="AQ564" s="167"/>
      <c r="AR564" s="168"/>
      <c r="AS564" s="169"/>
      <c r="AT564" s="156"/>
      <c r="AU564" s="157"/>
      <c r="AV564" s="157"/>
      <c r="AW564" s="158"/>
      <c r="AX564" s="120"/>
      <c r="AY564" s="159"/>
      <c r="AZ564" s="159"/>
      <c r="BA564" s="159"/>
      <c r="BB564" s="159"/>
      <c r="BC564" s="159"/>
      <c r="BD564" s="159"/>
      <c r="BE564" s="159"/>
      <c r="BF564" s="159"/>
      <c r="BG564" s="159"/>
      <c r="BH564" s="159"/>
      <c r="BI564" s="159"/>
      <c r="BJ564" s="159"/>
      <c r="BK564" s="159"/>
      <c r="BL564" s="159"/>
      <c r="BM564" s="159"/>
      <c r="BN564" s="159"/>
      <c r="BP564" s="93"/>
      <c r="BQ564" s="93"/>
      <c r="BR564" s="93"/>
      <c r="BS564" s="93"/>
      <c r="BT564" s="161"/>
    </row>
    <row r="565" spans="3:72" x14ac:dyDescent="0.2">
      <c r="C565" s="154"/>
      <c r="D565" s="154"/>
      <c r="E565" s="155"/>
      <c r="F565" s="162"/>
      <c r="G565" s="162"/>
      <c r="H565" s="162"/>
      <c r="I565" s="162"/>
      <c r="J565" s="163"/>
      <c r="K565" s="163"/>
      <c r="L565" s="164"/>
      <c r="M565" s="164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5"/>
      <c r="AG565" s="162"/>
      <c r="AH565" s="162"/>
      <c r="AI565" s="162"/>
      <c r="AJ565" s="166"/>
      <c r="AK565" s="167"/>
      <c r="AL565" s="167"/>
      <c r="AM565" s="167"/>
      <c r="AN565" s="167"/>
      <c r="AO565" s="167"/>
      <c r="AP565" s="167"/>
      <c r="AQ565" s="167"/>
      <c r="AR565" s="168"/>
      <c r="AS565" s="169"/>
      <c r="AT565" s="156"/>
      <c r="AU565" s="157"/>
      <c r="AV565" s="157"/>
      <c r="AW565" s="158"/>
      <c r="AX565" s="120"/>
      <c r="AY565" s="159"/>
      <c r="AZ565" s="159"/>
      <c r="BA565" s="159"/>
      <c r="BB565" s="159"/>
      <c r="BC565" s="159"/>
      <c r="BD565" s="159"/>
      <c r="BE565" s="159"/>
      <c r="BF565" s="159"/>
      <c r="BG565" s="159"/>
      <c r="BH565" s="159"/>
      <c r="BI565" s="159"/>
      <c r="BJ565" s="159"/>
      <c r="BK565" s="159"/>
      <c r="BL565" s="159"/>
      <c r="BM565" s="159"/>
      <c r="BN565" s="159"/>
      <c r="BP565" s="93"/>
      <c r="BQ565" s="93"/>
      <c r="BR565" s="93"/>
      <c r="BS565" s="93"/>
      <c r="BT565" s="161"/>
    </row>
    <row r="566" spans="3:72" x14ac:dyDescent="0.2">
      <c r="C566" s="154"/>
      <c r="D566" s="154"/>
      <c r="E566" s="155"/>
      <c r="F566" s="162"/>
      <c r="G566" s="162"/>
      <c r="H566" s="162"/>
      <c r="I566" s="162"/>
      <c r="J566" s="163"/>
      <c r="K566" s="163"/>
      <c r="L566" s="164"/>
      <c r="M566" s="164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5"/>
      <c r="AG566" s="162"/>
      <c r="AH566" s="162"/>
      <c r="AI566" s="162"/>
      <c r="AJ566" s="166"/>
      <c r="AK566" s="167"/>
      <c r="AL566" s="167"/>
      <c r="AM566" s="167"/>
      <c r="AN566" s="167"/>
      <c r="AO566" s="167"/>
      <c r="AP566" s="167"/>
      <c r="AQ566" s="167"/>
      <c r="AR566" s="168"/>
      <c r="AS566" s="169"/>
      <c r="AT566" s="156"/>
      <c r="AU566" s="157"/>
      <c r="AV566" s="157"/>
      <c r="AW566" s="158"/>
      <c r="AX566" s="120"/>
      <c r="AY566" s="159"/>
      <c r="AZ566" s="159"/>
      <c r="BA566" s="159"/>
      <c r="BB566" s="159"/>
      <c r="BC566" s="159"/>
      <c r="BD566" s="159"/>
      <c r="BE566" s="159"/>
      <c r="BF566" s="159"/>
      <c r="BG566" s="159"/>
      <c r="BH566" s="159"/>
      <c r="BI566" s="159"/>
      <c r="BJ566" s="159"/>
      <c r="BK566" s="159"/>
      <c r="BL566" s="159"/>
      <c r="BM566" s="159"/>
      <c r="BN566" s="159"/>
      <c r="BP566" s="93"/>
      <c r="BQ566" s="93"/>
      <c r="BR566" s="93"/>
      <c r="BS566" s="93"/>
      <c r="BT566" s="161"/>
    </row>
    <row r="567" spans="3:72" x14ac:dyDescent="0.2">
      <c r="C567" s="154"/>
      <c r="D567" s="154"/>
      <c r="E567" s="155"/>
      <c r="F567" s="162"/>
      <c r="G567" s="162"/>
      <c r="H567" s="162"/>
      <c r="I567" s="162"/>
      <c r="J567" s="163"/>
      <c r="K567" s="163"/>
      <c r="L567" s="164"/>
      <c r="M567" s="164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5"/>
      <c r="AG567" s="162"/>
      <c r="AH567" s="162"/>
      <c r="AI567" s="162"/>
      <c r="AJ567" s="166"/>
      <c r="AK567" s="167"/>
      <c r="AL567" s="167"/>
      <c r="AM567" s="167"/>
      <c r="AN567" s="167"/>
      <c r="AO567" s="167"/>
      <c r="AP567" s="167"/>
      <c r="AQ567" s="167"/>
      <c r="AR567" s="168"/>
      <c r="AS567" s="169"/>
      <c r="AT567" s="156"/>
      <c r="AU567" s="157"/>
      <c r="AV567" s="157"/>
      <c r="AW567" s="158"/>
      <c r="AX567" s="120"/>
      <c r="AY567" s="159"/>
      <c r="AZ567" s="159"/>
      <c r="BA567" s="159"/>
      <c r="BB567" s="159"/>
      <c r="BC567" s="159"/>
      <c r="BD567" s="159"/>
      <c r="BE567" s="159"/>
      <c r="BF567" s="159"/>
      <c r="BG567" s="159"/>
      <c r="BH567" s="159"/>
      <c r="BI567" s="159"/>
      <c r="BJ567" s="159"/>
      <c r="BK567" s="159"/>
      <c r="BL567" s="159"/>
      <c r="BM567" s="159"/>
      <c r="BN567" s="159"/>
      <c r="BP567" s="93"/>
      <c r="BQ567" s="93"/>
      <c r="BR567" s="93"/>
      <c r="BS567" s="93"/>
      <c r="BT567" s="161"/>
    </row>
    <row r="568" spans="3:72" x14ac:dyDescent="0.2">
      <c r="C568" s="154"/>
      <c r="D568" s="154"/>
      <c r="E568" s="155"/>
      <c r="F568" s="162"/>
      <c r="G568" s="162"/>
      <c r="H568" s="162"/>
      <c r="I568" s="162"/>
      <c r="J568" s="163"/>
      <c r="K568" s="163"/>
      <c r="L568" s="164"/>
      <c r="M568" s="164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5"/>
      <c r="AG568" s="162"/>
      <c r="AH568" s="162"/>
      <c r="AI568" s="162"/>
      <c r="AJ568" s="166"/>
      <c r="AK568" s="167"/>
      <c r="AL568" s="167"/>
      <c r="AM568" s="167"/>
      <c r="AN568" s="167"/>
      <c r="AO568" s="167"/>
      <c r="AP568" s="167"/>
      <c r="AQ568" s="167"/>
      <c r="AR568" s="168"/>
      <c r="AS568" s="169"/>
      <c r="AT568" s="156"/>
      <c r="AU568" s="157"/>
      <c r="AV568" s="157"/>
      <c r="AW568" s="158"/>
      <c r="AX568" s="120"/>
      <c r="AY568" s="159"/>
      <c r="AZ568" s="159"/>
      <c r="BA568" s="159"/>
      <c r="BB568" s="159"/>
      <c r="BC568" s="159"/>
      <c r="BD568" s="159"/>
      <c r="BE568" s="159"/>
      <c r="BF568" s="159"/>
      <c r="BG568" s="159"/>
      <c r="BH568" s="159"/>
      <c r="BI568" s="159"/>
      <c r="BJ568" s="159"/>
      <c r="BK568" s="159"/>
      <c r="BL568" s="159"/>
      <c r="BM568" s="159"/>
      <c r="BN568" s="159"/>
      <c r="BP568" s="93"/>
      <c r="BQ568" s="93"/>
      <c r="BR568" s="93"/>
      <c r="BS568" s="93"/>
      <c r="BT568" s="161"/>
    </row>
    <row r="569" spans="3:72" x14ac:dyDescent="0.2">
      <c r="C569" s="154"/>
      <c r="D569" s="154"/>
      <c r="E569" s="155"/>
      <c r="F569" s="162"/>
      <c r="G569" s="162"/>
      <c r="H569" s="162"/>
      <c r="I569" s="162"/>
      <c r="J569" s="163"/>
      <c r="K569" s="163"/>
      <c r="L569" s="164"/>
      <c r="M569" s="164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5"/>
      <c r="AG569" s="162"/>
      <c r="AH569" s="162"/>
      <c r="AI569" s="162"/>
      <c r="AJ569" s="166"/>
      <c r="AK569" s="167"/>
      <c r="AL569" s="167"/>
      <c r="AM569" s="167"/>
      <c r="AN569" s="167"/>
      <c r="AO569" s="167"/>
      <c r="AP569" s="167"/>
      <c r="AQ569" s="167"/>
      <c r="AR569" s="168"/>
      <c r="AS569" s="169"/>
      <c r="AT569" s="156"/>
      <c r="AU569" s="157"/>
      <c r="AV569" s="157"/>
      <c r="AW569" s="158"/>
      <c r="AX569" s="120"/>
      <c r="AY569" s="159"/>
      <c r="AZ569" s="159"/>
      <c r="BA569" s="159"/>
      <c r="BB569" s="159"/>
      <c r="BC569" s="159"/>
      <c r="BD569" s="159"/>
      <c r="BE569" s="159"/>
      <c r="BF569" s="159"/>
      <c r="BG569" s="159"/>
      <c r="BH569" s="159"/>
      <c r="BI569" s="159"/>
      <c r="BJ569" s="159"/>
      <c r="BK569" s="159"/>
      <c r="BL569" s="159"/>
      <c r="BM569" s="159"/>
      <c r="BN569" s="159"/>
      <c r="BP569" s="93"/>
      <c r="BQ569" s="93"/>
      <c r="BR569" s="93"/>
      <c r="BS569" s="93"/>
      <c r="BT569" s="161"/>
    </row>
    <row r="570" spans="3:72" x14ac:dyDescent="0.2">
      <c r="C570" s="154"/>
      <c r="D570" s="154"/>
      <c r="E570" s="155"/>
      <c r="F570" s="162"/>
      <c r="G570" s="162"/>
      <c r="H570" s="162"/>
      <c r="I570" s="162"/>
      <c r="J570" s="163"/>
      <c r="K570" s="163"/>
      <c r="L570" s="164"/>
      <c r="M570" s="164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5"/>
      <c r="AG570" s="162"/>
      <c r="AH570" s="162"/>
      <c r="AI570" s="162"/>
      <c r="AJ570" s="166"/>
      <c r="AK570" s="167"/>
      <c r="AL570" s="167"/>
      <c r="AM570" s="167"/>
      <c r="AN570" s="167"/>
      <c r="AO570" s="167"/>
      <c r="AP570" s="167"/>
      <c r="AQ570" s="167"/>
      <c r="AR570" s="168"/>
      <c r="AS570" s="169"/>
      <c r="AT570" s="156"/>
      <c r="AU570" s="157"/>
      <c r="AV570" s="157"/>
      <c r="AW570" s="158"/>
      <c r="AX570" s="120"/>
      <c r="AY570" s="159"/>
      <c r="AZ570" s="159"/>
      <c r="BA570" s="159"/>
      <c r="BB570" s="159"/>
      <c r="BC570" s="159"/>
      <c r="BD570" s="159"/>
      <c r="BE570" s="159"/>
      <c r="BF570" s="159"/>
      <c r="BG570" s="159"/>
      <c r="BH570" s="159"/>
      <c r="BI570" s="159"/>
      <c r="BJ570" s="159"/>
      <c r="BK570" s="159"/>
      <c r="BL570" s="159"/>
      <c r="BM570" s="159"/>
      <c r="BN570" s="159"/>
      <c r="BP570" s="93"/>
      <c r="BQ570" s="93"/>
      <c r="BR570" s="93"/>
      <c r="BS570" s="93"/>
      <c r="BT570" s="161"/>
    </row>
    <row r="571" spans="3:72" x14ac:dyDescent="0.2">
      <c r="C571" s="154"/>
      <c r="D571" s="154"/>
      <c r="E571" s="155"/>
      <c r="F571" s="162"/>
      <c r="G571" s="162"/>
      <c r="H571" s="162"/>
      <c r="I571" s="162"/>
      <c r="J571" s="163"/>
      <c r="K571" s="163"/>
      <c r="L571" s="164"/>
      <c r="M571" s="164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5"/>
      <c r="AG571" s="162"/>
      <c r="AH571" s="162"/>
      <c r="AI571" s="162"/>
      <c r="AJ571" s="166"/>
      <c r="AK571" s="167"/>
      <c r="AL571" s="167"/>
      <c r="AM571" s="167"/>
      <c r="AN571" s="167"/>
      <c r="AO571" s="167"/>
      <c r="AP571" s="167"/>
      <c r="AQ571" s="167"/>
      <c r="AR571" s="168"/>
      <c r="AS571" s="169"/>
      <c r="AT571" s="156"/>
      <c r="AU571" s="157"/>
      <c r="AV571" s="157"/>
      <c r="AW571" s="158"/>
      <c r="AX571" s="120"/>
      <c r="AY571" s="159"/>
      <c r="AZ571" s="159"/>
      <c r="BA571" s="159"/>
      <c r="BB571" s="159"/>
      <c r="BC571" s="159"/>
      <c r="BD571" s="159"/>
      <c r="BE571" s="159"/>
      <c r="BF571" s="159"/>
      <c r="BG571" s="159"/>
      <c r="BH571" s="159"/>
      <c r="BI571" s="159"/>
      <c r="BJ571" s="159"/>
      <c r="BK571" s="159"/>
      <c r="BL571" s="159"/>
      <c r="BM571" s="159"/>
      <c r="BN571" s="159"/>
      <c r="BP571" s="93"/>
      <c r="BQ571" s="93"/>
      <c r="BR571" s="93"/>
      <c r="BS571" s="93"/>
      <c r="BT571" s="161"/>
    </row>
    <row r="572" spans="3:72" x14ac:dyDescent="0.2">
      <c r="C572" s="154"/>
      <c r="D572" s="154"/>
      <c r="E572" s="155"/>
      <c r="F572" s="162"/>
      <c r="G572" s="162"/>
      <c r="H572" s="162"/>
      <c r="I572" s="162"/>
      <c r="J572" s="163"/>
      <c r="K572" s="163"/>
      <c r="L572" s="164"/>
      <c r="M572" s="164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5"/>
      <c r="AG572" s="162"/>
      <c r="AH572" s="162"/>
      <c r="AI572" s="162"/>
      <c r="AJ572" s="166"/>
      <c r="AK572" s="167"/>
      <c r="AL572" s="167"/>
      <c r="AM572" s="167"/>
      <c r="AN572" s="167"/>
      <c r="AO572" s="167"/>
      <c r="AP572" s="167"/>
      <c r="AQ572" s="167"/>
      <c r="AR572" s="168"/>
      <c r="AS572" s="169"/>
      <c r="AT572" s="156"/>
      <c r="AU572" s="157"/>
      <c r="AV572" s="157"/>
      <c r="AW572" s="158"/>
      <c r="AX572" s="120"/>
      <c r="AY572" s="159"/>
      <c r="AZ572" s="159"/>
      <c r="BA572" s="159"/>
      <c r="BB572" s="159"/>
      <c r="BC572" s="159"/>
      <c r="BD572" s="159"/>
      <c r="BE572" s="159"/>
      <c r="BF572" s="159"/>
      <c r="BG572" s="159"/>
      <c r="BH572" s="159"/>
      <c r="BI572" s="159"/>
      <c r="BJ572" s="159"/>
      <c r="BK572" s="159"/>
      <c r="BL572" s="159"/>
      <c r="BM572" s="159"/>
      <c r="BN572" s="159"/>
      <c r="BP572" s="93"/>
      <c r="BQ572" s="93"/>
      <c r="BR572" s="93"/>
      <c r="BS572" s="93"/>
      <c r="BT572" s="161"/>
    </row>
    <row r="573" spans="3:72" x14ac:dyDescent="0.2">
      <c r="C573" s="154"/>
      <c r="D573" s="154"/>
      <c r="E573" s="155"/>
      <c r="F573" s="162"/>
      <c r="G573" s="162"/>
      <c r="H573" s="162"/>
      <c r="I573" s="162"/>
      <c r="J573" s="163"/>
      <c r="K573" s="163"/>
      <c r="L573" s="164"/>
      <c r="M573" s="164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5"/>
      <c r="AG573" s="162"/>
      <c r="AH573" s="162"/>
      <c r="AI573" s="162"/>
      <c r="AJ573" s="166"/>
      <c r="AK573" s="167"/>
      <c r="AL573" s="167"/>
      <c r="AM573" s="167"/>
      <c r="AN573" s="167"/>
      <c r="AO573" s="167"/>
      <c r="AP573" s="167"/>
      <c r="AQ573" s="167"/>
      <c r="AR573" s="168"/>
      <c r="AS573" s="169"/>
      <c r="AT573" s="156"/>
      <c r="AU573" s="157"/>
      <c r="AV573" s="157"/>
      <c r="AW573" s="158"/>
      <c r="AX573" s="120"/>
      <c r="AY573" s="159"/>
      <c r="AZ573" s="159"/>
      <c r="BA573" s="159"/>
      <c r="BB573" s="159"/>
      <c r="BC573" s="159"/>
      <c r="BD573" s="159"/>
      <c r="BE573" s="159"/>
      <c r="BF573" s="159"/>
      <c r="BG573" s="159"/>
      <c r="BH573" s="159"/>
      <c r="BI573" s="159"/>
      <c r="BJ573" s="159"/>
      <c r="BK573" s="159"/>
      <c r="BL573" s="159"/>
      <c r="BM573" s="159"/>
      <c r="BN573" s="159"/>
      <c r="BP573" s="93"/>
      <c r="BQ573" s="93"/>
      <c r="BR573" s="93"/>
      <c r="BS573" s="93"/>
      <c r="BT573" s="161"/>
    </row>
    <row r="574" spans="3:72" x14ac:dyDescent="0.2">
      <c r="C574" s="154"/>
      <c r="D574" s="154"/>
      <c r="E574" s="155"/>
      <c r="F574" s="162"/>
      <c r="G574" s="162"/>
      <c r="H574" s="162"/>
      <c r="I574" s="162"/>
      <c r="J574" s="163"/>
      <c r="K574" s="163"/>
      <c r="L574" s="164"/>
      <c r="M574" s="164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5"/>
      <c r="AG574" s="162"/>
      <c r="AH574" s="162"/>
      <c r="AI574" s="162"/>
      <c r="AJ574" s="166"/>
      <c r="AK574" s="167"/>
      <c r="AL574" s="167"/>
      <c r="AM574" s="167"/>
      <c r="AN574" s="167"/>
      <c r="AO574" s="167"/>
      <c r="AP574" s="167"/>
      <c r="AQ574" s="167"/>
      <c r="AR574" s="168"/>
      <c r="AS574" s="169"/>
      <c r="AT574" s="156"/>
      <c r="AU574" s="157"/>
      <c r="AV574" s="157"/>
      <c r="AW574" s="158"/>
      <c r="AX574" s="120"/>
      <c r="AY574" s="159"/>
      <c r="AZ574" s="159"/>
      <c r="BA574" s="159"/>
      <c r="BB574" s="159"/>
      <c r="BC574" s="159"/>
      <c r="BD574" s="159"/>
      <c r="BE574" s="159"/>
      <c r="BF574" s="159"/>
      <c r="BG574" s="159"/>
      <c r="BH574" s="159"/>
      <c r="BI574" s="159"/>
      <c r="BJ574" s="159"/>
      <c r="BK574" s="159"/>
      <c r="BL574" s="159"/>
      <c r="BM574" s="159"/>
      <c r="BN574" s="159"/>
      <c r="BP574" s="93"/>
      <c r="BQ574" s="93"/>
      <c r="BR574" s="93"/>
      <c r="BS574" s="93"/>
      <c r="BT574" s="161"/>
    </row>
    <row r="575" spans="3:72" x14ac:dyDescent="0.2">
      <c r="C575" s="154"/>
      <c r="D575" s="154"/>
      <c r="E575" s="155"/>
      <c r="F575" s="162"/>
      <c r="G575" s="162"/>
      <c r="H575" s="162"/>
      <c r="I575" s="162"/>
      <c r="J575" s="163"/>
      <c r="K575" s="163"/>
      <c r="L575" s="164"/>
      <c r="M575" s="164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5"/>
      <c r="AG575" s="162"/>
      <c r="AH575" s="162"/>
      <c r="AI575" s="162"/>
      <c r="AJ575" s="166"/>
      <c r="AK575" s="167"/>
      <c r="AL575" s="167"/>
      <c r="AM575" s="167"/>
      <c r="AN575" s="167"/>
      <c r="AO575" s="167"/>
      <c r="AP575" s="167"/>
      <c r="AQ575" s="167"/>
      <c r="AR575" s="168"/>
      <c r="AS575" s="169"/>
      <c r="AT575" s="156"/>
      <c r="AU575" s="157"/>
      <c r="AV575" s="157"/>
      <c r="AW575" s="158"/>
      <c r="AX575" s="120"/>
      <c r="AY575" s="159"/>
      <c r="AZ575" s="159"/>
      <c r="BA575" s="159"/>
      <c r="BB575" s="159"/>
      <c r="BC575" s="159"/>
      <c r="BD575" s="159"/>
      <c r="BE575" s="159"/>
      <c r="BF575" s="159"/>
      <c r="BG575" s="159"/>
      <c r="BH575" s="159"/>
      <c r="BI575" s="159"/>
      <c r="BJ575" s="159"/>
      <c r="BK575" s="159"/>
      <c r="BL575" s="159"/>
      <c r="BM575" s="159"/>
      <c r="BN575" s="159"/>
      <c r="BP575" s="93"/>
      <c r="BQ575" s="93"/>
      <c r="BR575" s="93"/>
      <c r="BS575" s="93"/>
      <c r="BT575" s="161"/>
    </row>
    <row r="576" spans="3:72" x14ac:dyDescent="0.2">
      <c r="C576" s="154"/>
      <c r="D576" s="154"/>
      <c r="E576" s="155"/>
      <c r="F576" s="162"/>
      <c r="G576" s="162"/>
      <c r="H576" s="162"/>
      <c r="I576" s="162"/>
      <c r="J576" s="163"/>
      <c r="K576" s="163"/>
      <c r="L576" s="164"/>
      <c r="M576" s="164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5"/>
      <c r="AG576" s="162"/>
      <c r="AH576" s="162"/>
      <c r="AI576" s="162"/>
      <c r="AJ576" s="166"/>
      <c r="AK576" s="167"/>
      <c r="AL576" s="167"/>
      <c r="AM576" s="167"/>
      <c r="AN576" s="167"/>
      <c r="AO576" s="167"/>
      <c r="AP576" s="167"/>
      <c r="AQ576" s="167"/>
      <c r="AR576" s="168"/>
      <c r="AS576" s="169"/>
      <c r="AT576" s="156"/>
      <c r="AU576" s="157"/>
      <c r="AV576" s="157"/>
      <c r="AW576" s="158"/>
      <c r="AX576" s="120"/>
      <c r="AY576" s="159"/>
      <c r="AZ576" s="159"/>
      <c r="BA576" s="159"/>
      <c r="BB576" s="159"/>
      <c r="BC576" s="159"/>
      <c r="BD576" s="159"/>
      <c r="BE576" s="159"/>
      <c r="BF576" s="159"/>
      <c r="BG576" s="159"/>
      <c r="BH576" s="159"/>
      <c r="BI576" s="159"/>
      <c r="BJ576" s="159"/>
      <c r="BK576" s="159"/>
      <c r="BL576" s="159"/>
      <c r="BM576" s="159"/>
      <c r="BN576" s="159"/>
      <c r="BP576" s="93"/>
      <c r="BQ576" s="93"/>
      <c r="BR576" s="93"/>
      <c r="BS576" s="93"/>
      <c r="BT576" s="161"/>
    </row>
    <row r="577" spans="3:72" x14ac:dyDescent="0.2">
      <c r="C577" s="154"/>
      <c r="D577" s="154"/>
      <c r="E577" s="155"/>
      <c r="F577" s="162"/>
      <c r="G577" s="162"/>
      <c r="H577" s="162"/>
      <c r="I577" s="162"/>
      <c r="J577" s="163"/>
      <c r="K577" s="163"/>
      <c r="L577" s="164"/>
      <c r="M577" s="164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5"/>
      <c r="AG577" s="162"/>
      <c r="AH577" s="162"/>
      <c r="AI577" s="162"/>
      <c r="AJ577" s="166"/>
      <c r="AK577" s="167"/>
      <c r="AL577" s="167"/>
      <c r="AM577" s="167"/>
      <c r="AN577" s="167"/>
      <c r="AO577" s="167"/>
      <c r="AP577" s="167"/>
      <c r="AQ577" s="167"/>
      <c r="AR577" s="168"/>
      <c r="AS577" s="169"/>
      <c r="AT577" s="156"/>
      <c r="AU577" s="157"/>
      <c r="AV577" s="157"/>
      <c r="AW577" s="158"/>
      <c r="AX577" s="120"/>
      <c r="AY577" s="159"/>
      <c r="AZ577" s="159"/>
      <c r="BA577" s="159"/>
      <c r="BB577" s="159"/>
      <c r="BC577" s="159"/>
      <c r="BD577" s="159"/>
      <c r="BE577" s="159"/>
      <c r="BF577" s="159"/>
      <c r="BG577" s="159"/>
      <c r="BH577" s="159"/>
      <c r="BI577" s="159"/>
      <c r="BJ577" s="159"/>
      <c r="BK577" s="159"/>
      <c r="BL577" s="159"/>
      <c r="BM577" s="159"/>
      <c r="BN577" s="159"/>
      <c r="BP577" s="93"/>
      <c r="BQ577" s="93"/>
      <c r="BR577" s="93"/>
      <c r="BS577" s="93"/>
      <c r="BT577" s="161"/>
    </row>
  </sheetData>
  <mergeCells count="60">
    <mergeCell ref="BL4:BL5"/>
    <mergeCell ref="BM4:BN4"/>
    <mergeCell ref="BO4:BO5"/>
    <mergeCell ref="BT4:BT5"/>
    <mergeCell ref="AZ4:AZ5"/>
    <mergeCell ref="BG4:BG5"/>
    <mergeCell ref="BH4:BH5"/>
    <mergeCell ref="BI4:BI5"/>
    <mergeCell ref="BJ4:BJ5"/>
    <mergeCell ref="BK4:BK5"/>
    <mergeCell ref="AT4:AT5"/>
    <mergeCell ref="AU4:AU5"/>
    <mergeCell ref="AV4:AV5"/>
    <mergeCell ref="AW4:AW5"/>
    <mergeCell ref="AX4:AX5"/>
    <mergeCell ref="AY4:AY5"/>
    <mergeCell ref="AH4:AI4"/>
    <mergeCell ref="AJ4:AK4"/>
    <mergeCell ref="AL4:AM4"/>
    <mergeCell ref="AN4:AO4"/>
    <mergeCell ref="AP4:AQ4"/>
    <mergeCell ref="AR4:AS4"/>
    <mergeCell ref="T4:U4"/>
    <mergeCell ref="V4:W4"/>
    <mergeCell ref="X4:Y4"/>
    <mergeCell ref="Z4:AA4"/>
    <mergeCell ref="AB4:AE4"/>
    <mergeCell ref="AF4:AG4"/>
    <mergeCell ref="BT2:BT3"/>
    <mergeCell ref="BP3:BQ3"/>
    <mergeCell ref="BR3:BS3"/>
    <mergeCell ref="F4:G4"/>
    <mergeCell ref="H4:I4"/>
    <mergeCell ref="J4:K4"/>
    <mergeCell ref="L4:M4"/>
    <mergeCell ref="N4:O4"/>
    <mergeCell ref="P4:Q4"/>
    <mergeCell ref="R4:S4"/>
    <mergeCell ref="BH2:BH3"/>
    <mergeCell ref="BJ2:BJ3"/>
    <mergeCell ref="BK2:BK3"/>
    <mergeCell ref="BM2:BM3"/>
    <mergeCell ref="BN2:BN3"/>
    <mergeCell ref="BO2:BO3"/>
    <mergeCell ref="BA2:BA3"/>
    <mergeCell ref="BB2:BB3"/>
    <mergeCell ref="BC2:BC3"/>
    <mergeCell ref="BE2:BE3"/>
    <mergeCell ref="BF2:BF3"/>
    <mergeCell ref="BG2:BG3"/>
    <mergeCell ref="D1:E1"/>
    <mergeCell ref="R1:S1"/>
    <mergeCell ref="AY1:BG1"/>
    <mergeCell ref="B2:AS3"/>
    <mergeCell ref="AT2:AT3"/>
    <mergeCell ref="AU2:AU3"/>
    <mergeCell ref="AW2:AW3"/>
    <mergeCell ref="AX2:AX3"/>
    <mergeCell ref="AY2:AY3"/>
    <mergeCell ref="AZ2:AZ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20D8F-D9D7-4695-8901-DE4FA374AC15}">
  <sheetPr codeName="Ark2"/>
  <dimension ref="B2:AE87"/>
  <sheetViews>
    <sheetView workbookViewId="0">
      <selection activeCell="AI12" sqref="AI12"/>
    </sheetView>
  </sheetViews>
  <sheetFormatPr defaultRowHeight="15" x14ac:dyDescent="0.25"/>
  <cols>
    <col min="2" max="2" width="15.28515625" customWidth="1"/>
    <col min="3" max="24" width="6" customWidth="1"/>
    <col min="25" max="25" width="8.28515625" customWidth="1"/>
    <col min="26" max="26" width="6" customWidth="1"/>
    <col min="27" max="29" width="7.85546875" customWidth="1"/>
    <col min="30" max="31" width="6" customWidth="1"/>
  </cols>
  <sheetData>
    <row r="2" spans="2:31" x14ac:dyDescent="0.25">
      <c r="B2" s="174"/>
      <c r="C2" s="175"/>
      <c r="D2" s="176"/>
      <c r="E2" s="177" t="s">
        <v>77</v>
      </c>
      <c r="F2" s="178"/>
      <c r="G2" s="179" t="s">
        <v>78</v>
      </c>
      <c r="H2" s="179"/>
      <c r="I2" s="180" t="s">
        <v>79</v>
      </c>
      <c r="J2" s="181"/>
      <c r="K2" s="180" t="s">
        <v>16</v>
      </c>
      <c r="L2" s="181"/>
      <c r="M2" s="180" t="s">
        <v>31</v>
      </c>
      <c r="N2" s="181"/>
      <c r="O2" s="179" t="s">
        <v>62</v>
      </c>
      <c r="P2" s="179"/>
      <c r="Q2" s="180" t="s">
        <v>24</v>
      </c>
      <c r="R2" s="182"/>
      <c r="S2" s="182"/>
      <c r="T2" s="181"/>
      <c r="U2" s="180" t="s">
        <v>33</v>
      </c>
      <c r="V2" s="181"/>
      <c r="W2" s="180" t="s">
        <v>34</v>
      </c>
      <c r="X2" s="181"/>
      <c r="Y2" s="180" t="s">
        <v>4</v>
      </c>
      <c r="Z2" s="181"/>
      <c r="AA2" s="183" t="s">
        <v>4</v>
      </c>
      <c r="AB2" s="183" t="s">
        <v>21</v>
      </c>
      <c r="AC2" s="183" t="s">
        <v>80</v>
      </c>
      <c r="AD2" s="184" t="s">
        <v>81</v>
      </c>
      <c r="AE2" s="184"/>
    </row>
    <row r="3" spans="2:31" x14ac:dyDescent="0.25">
      <c r="B3" s="185" t="s">
        <v>82</v>
      </c>
      <c r="C3" s="185" t="str">
        <f>IF(ISERROR(DK),"From",IF(DK,"Fra","From"))</f>
        <v>Fra</v>
      </c>
      <c r="D3" s="185" t="str">
        <f>IF(ISERROR(DK),"To",IF(DK,"Til","To"))</f>
        <v>Til</v>
      </c>
      <c r="E3" s="185" t="s">
        <v>41</v>
      </c>
      <c r="F3" s="185" t="s">
        <v>42</v>
      </c>
      <c r="G3" s="186" t="s">
        <v>41</v>
      </c>
      <c r="H3" s="186" t="s">
        <v>42</v>
      </c>
      <c r="I3" s="186"/>
      <c r="J3" s="186"/>
      <c r="K3" s="186" t="s">
        <v>41</v>
      </c>
      <c r="L3" s="186" t="s">
        <v>42</v>
      </c>
      <c r="M3" s="186"/>
      <c r="N3" s="186"/>
      <c r="O3" s="186" t="s">
        <v>41</v>
      </c>
      <c r="P3" s="186" t="s">
        <v>42</v>
      </c>
      <c r="Q3" s="186" t="s">
        <v>41</v>
      </c>
      <c r="R3" s="186" t="s">
        <v>42</v>
      </c>
      <c r="S3" s="186" t="s">
        <v>41</v>
      </c>
      <c r="T3" s="186" t="s">
        <v>42</v>
      </c>
      <c r="U3" s="186" t="s">
        <v>41</v>
      </c>
      <c r="V3" s="186" t="s">
        <v>42</v>
      </c>
      <c r="W3" s="186" t="s">
        <v>41</v>
      </c>
      <c r="X3" s="186" t="s">
        <v>42</v>
      </c>
      <c r="Y3" s="186" t="s">
        <v>43</v>
      </c>
      <c r="Z3" s="186" t="s">
        <v>44</v>
      </c>
      <c r="AA3" s="187" t="s">
        <v>83</v>
      </c>
      <c r="AB3" s="187"/>
      <c r="AC3" s="187"/>
      <c r="AD3" s="188" t="s">
        <v>41</v>
      </c>
      <c r="AE3" s="189" t="s">
        <v>42</v>
      </c>
    </row>
    <row r="4" spans="2:31" x14ac:dyDescent="0.25">
      <c r="B4" s="190" t="s">
        <v>52</v>
      </c>
      <c r="C4" s="191">
        <v>0.29166666666666669</v>
      </c>
      <c r="D4" s="191">
        <v>0.63541666666666663</v>
      </c>
      <c r="E4" s="191"/>
      <c r="F4" s="191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>
        <v>1</v>
      </c>
      <c r="V4" s="192">
        <v>0.29166666666666669</v>
      </c>
      <c r="W4" s="192">
        <v>0.63541666666666663</v>
      </c>
      <c r="X4" s="192">
        <v>1</v>
      </c>
      <c r="Y4" s="192">
        <f>IF(U4="","",(V4-U4)+(U4&gt;V4))</f>
        <v>0.29166666666666674</v>
      </c>
      <c r="Z4" s="192">
        <f t="shared" ref="Z4:Z6" si="0">IF(W4="","",IF((X4-MAX(W4,(6/24))+(W4&gt;X4))&lt;0,0,(IF(X4&lt;W4,IF(W4&gt;6/24,6/24,X4),X4)-MAX(W4,(6/24)))+(W4&gt;X4))+(6/24)-MIN(X4,(6/24)))</f>
        <v>0.36458333333333337</v>
      </c>
      <c r="AA4" s="192">
        <f t="shared" ref="AA4:AA9" si="1">IF(Z4="","",(Y4+Z4))</f>
        <v>0.65625000000000011</v>
      </c>
      <c r="AB4" s="192"/>
      <c r="AC4" s="192"/>
      <c r="AD4" s="193"/>
      <c r="AE4" s="194"/>
    </row>
    <row r="5" spans="2:31" x14ac:dyDescent="0.25">
      <c r="B5" s="190" t="s">
        <v>55</v>
      </c>
      <c r="C5" s="191">
        <v>0.375</v>
      </c>
      <c r="D5" s="191">
        <v>0.70833333333333337</v>
      </c>
      <c r="E5" s="191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>
        <v>1</v>
      </c>
      <c r="V5" s="192">
        <v>0.375</v>
      </c>
      <c r="W5" s="192">
        <v>0.70833333333333337</v>
      </c>
      <c r="X5" s="192">
        <v>1</v>
      </c>
      <c r="Y5" s="192">
        <f t="shared" ref="Y5:Y78" si="2">IF(U5="","",(V5-U5)+(U5&gt;V5))</f>
        <v>0.375</v>
      </c>
      <c r="Z5" s="192">
        <f t="shared" si="0"/>
        <v>0.29166666666666663</v>
      </c>
      <c r="AA5" s="192">
        <f t="shared" si="1"/>
        <v>0.66666666666666663</v>
      </c>
      <c r="AB5" s="192"/>
      <c r="AC5" s="192"/>
      <c r="AD5" s="193"/>
      <c r="AE5" s="194"/>
    </row>
    <row r="6" spans="2:31" x14ac:dyDescent="0.25">
      <c r="B6" s="190" t="s">
        <v>84</v>
      </c>
      <c r="C6" s="191">
        <v>0.39583333333333331</v>
      </c>
      <c r="D6" s="191">
        <v>0.72916666666666663</v>
      </c>
      <c r="E6" s="191"/>
      <c r="F6" s="191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>
        <v>1</v>
      </c>
      <c r="V6" s="192">
        <v>0.39583333333333331</v>
      </c>
      <c r="W6" s="192">
        <v>0.72916666666666663</v>
      </c>
      <c r="X6" s="192">
        <v>1</v>
      </c>
      <c r="Y6" s="192">
        <f t="shared" si="2"/>
        <v>0.39583333333333326</v>
      </c>
      <c r="Z6" s="192">
        <f t="shared" si="0"/>
        <v>0.27083333333333337</v>
      </c>
      <c r="AA6" s="192">
        <f t="shared" si="1"/>
        <v>0.66666666666666663</v>
      </c>
      <c r="AB6" s="192"/>
      <c r="AC6" s="192"/>
      <c r="AD6" s="193"/>
      <c r="AE6" s="195"/>
    </row>
    <row r="7" spans="2:31" x14ac:dyDescent="0.25">
      <c r="B7" s="190" t="s">
        <v>51</v>
      </c>
      <c r="C7" s="191">
        <v>0.47916666666666669</v>
      </c>
      <c r="D7" s="191">
        <v>0.8125</v>
      </c>
      <c r="E7" s="191"/>
      <c r="F7" s="191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>
        <v>1</v>
      </c>
      <c r="V7" s="192">
        <v>0.47916666666666669</v>
      </c>
      <c r="W7" s="192">
        <v>0.8125</v>
      </c>
      <c r="X7" s="192">
        <v>1</v>
      </c>
      <c r="Y7" s="192">
        <f t="shared" si="2"/>
        <v>0.47916666666666674</v>
      </c>
      <c r="Z7" s="192">
        <f>IF(W7="","",IF((X7-MAX(W7,(6/24))+(W7&gt;X7))&lt;0,0,(IF(X7&lt;W7,IF(W7&gt;6/24,6/24,X7),X7)-MAX(W7,(6/24)))+(W7&gt;X7))+(6/24)-MIN(X7,(6/24)))</f>
        <v>0.1875</v>
      </c>
      <c r="AA7" s="192">
        <f t="shared" si="1"/>
        <v>0.66666666666666674</v>
      </c>
      <c r="AB7" s="192"/>
      <c r="AC7" s="192"/>
      <c r="AD7" s="193"/>
      <c r="AE7" s="195"/>
    </row>
    <row r="8" spans="2:31" x14ac:dyDescent="0.25">
      <c r="B8" s="190" t="s">
        <v>45</v>
      </c>
      <c r="C8" s="191">
        <v>0.625</v>
      </c>
      <c r="D8" s="191">
        <v>0.96875</v>
      </c>
      <c r="E8" s="191"/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>
        <v>1</v>
      </c>
      <c r="V8" s="192">
        <v>0.625</v>
      </c>
      <c r="W8" s="192">
        <v>0.96875</v>
      </c>
      <c r="X8" s="192">
        <v>1</v>
      </c>
      <c r="Y8" s="192">
        <f t="shared" si="2"/>
        <v>0.625</v>
      </c>
      <c r="Z8" s="192">
        <f t="shared" ref="Z8:Z78" si="3">IF(W8="","",IF((X8-MAX(W8,(6/24))+(W8&gt;X8))&lt;0,0,(IF(X8&lt;W8,IF(W8&gt;6/24,6/24,X8),X8)-MAX(W8,(6/24)))+(W8&gt;X8))+(6/24)-MIN(X8,(6/24)))</f>
        <v>3.125E-2</v>
      </c>
      <c r="AA8" s="192">
        <f t="shared" si="1"/>
        <v>0.65625</v>
      </c>
      <c r="AB8" s="192"/>
      <c r="AC8" s="192"/>
      <c r="AD8" s="193"/>
      <c r="AE8" s="196"/>
    </row>
    <row r="9" spans="2:31" x14ac:dyDescent="0.25">
      <c r="B9" s="190" t="s">
        <v>16</v>
      </c>
      <c r="C9" s="191"/>
      <c r="D9" s="191"/>
      <c r="E9" s="191"/>
      <c r="F9" s="191"/>
      <c r="G9" s="192"/>
      <c r="H9" s="192"/>
      <c r="I9" s="192"/>
      <c r="J9" s="192"/>
      <c r="K9" s="192">
        <v>0.33333333333333331</v>
      </c>
      <c r="L9" s="192">
        <v>0.64166666666666672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 t="str">
        <f t="shared" si="2"/>
        <v/>
      </c>
      <c r="Z9" s="192" t="str">
        <f t="shared" si="3"/>
        <v/>
      </c>
      <c r="AA9" s="192" t="str">
        <f t="shared" si="1"/>
        <v/>
      </c>
      <c r="AB9" s="192"/>
      <c r="AC9" s="192"/>
      <c r="AD9" s="193"/>
      <c r="AE9" s="196"/>
    </row>
    <row r="10" spans="2:31" x14ac:dyDescent="0.25">
      <c r="B10" s="190" t="s">
        <v>50</v>
      </c>
      <c r="C10" s="191">
        <v>0.29166666666666669</v>
      </c>
      <c r="D10" s="191">
        <v>0.625</v>
      </c>
      <c r="E10" s="191">
        <v>0.95833333333333337</v>
      </c>
      <c r="F10" s="191">
        <v>0.30208333333333331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>
        <v>1</v>
      </c>
      <c r="V10" s="192">
        <v>0.29166666666666669</v>
      </c>
      <c r="W10" s="192">
        <v>0.625</v>
      </c>
      <c r="X10" s="192">
        <v>0.95833333333333337</v>
      </c>
      <c r="Y10" s="192">
        <f>IF(U10="","",(V10-U10)+(U10&gt;V10))</f>
        <v>0.29166666666666674</v>
      </c>
      <c r="Z10" s="192">
        <f t="shared" si="3"/>
        <v>0.33333333333333337</v>
      </c>
      <c r="AA10" s="192">
        <f>IF(Z10="","",(Y10+Z10))</f>
        <v>0.62500000000000011</v>
      </c>
      <c r="AB10" s="192"/>
      <c r="AC10" s="192"/>
      <c r="AD10" s="193"/>
      <c r="AE10" s="197"/>
    </row>
    <row r="11" spans="2:31" x14ac:dyDescent="0.25">
      <c r="B11" s="190" t="s">
        <v>48</v>
      </c>
      <c r="C11" s="191"/>
      <c r="D11" s="191"/>
      <c r="E11" s="191">
        <v>0.95833333333333337</v>
      </c>
      <c r="F11" s="191">
        <v>0.30208333333333331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>
        <v>1</v>
      </c>
      <c r="V11" s="192">
        <v>0.95833333333333337</v>
      </c>
      <c r="W11" s="192">
        <v>0</v>
      </c>
      <c r="X11" s="192"/>
      <c r="Y11" s="192">
        <f t="shared" si="2"/>
        <v>0.95833333333333337</v>
      </c>
      <c r="Z11" s="192">
        <f t="shared" si="3"/>
        <v>0</v>
      </c>
      <c r="AA11" s="192">
        <f t="shared" ref="AA11:AA78" si="4">IF(Z11="","",(Y11+Z11))</f>
        <v>0.95833333333333337</v>
      </c>
      <c r="AB11" s="192"/>
      <c r="AC11" s="192"/>
      <c r="AD11" s="193"/>
      <c r="AE11" s="197"/>
    </row>
    <row r="12" spans="2:31" x14ac:dyDescent="0.25">
      <c r="B12" s="190" t="s">
        <v>47</v>
      </c>
      <c r="C12" s="191"/>
      <c r="D12" s="191"/>
      <c r="E12" s="191">
        <v>0.95833333333333337</v>
      </c>
      <c r="F12" s="191">
        <v>0.30208333333333331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>
        <v>1</v>
      </c>
      <c r="V12" s="192">
        <v>0.95833333333333337</v>
      </c>
      <c r="W12" s="192">
        <v>0</v>
      </c>
      <c r="X12" s="192"/>
      <c r="Y12" s="192">
        <f>IF(U12="","",(V12-U12)+(U12&gt;V12))</f>
        <v>0.95833333333333337</v>
      </c>
      <c r="Z12" s="192">
        <f t="shared" si="3"/>
        <v>0</v>
      </c>
      <c r="AA12" s="192">
        <f>IF(Z12="","",(Y12+Z12))</f>
        <v>0.95833333333333337</v>
      </c>
      <c r="AB12" s="192"/>
      <c r="AC12" s="192"/>
      <c r="AD12" s="193"/>
      <c r="AE12" s="196"/>
    </row>
    <row r="13" spans="2:31" x14ac:dyDescent="0.25">
      <c r="B13" s="190" t="s">
        <v>69</v>
      </c>
      <c r="C13" s="191"/>
      <c r="D13" s="191"/>
      <c r="E13" s="191"/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>
        <v>1</v>
      </c>
      <c r="V13" s="192">
        <v>1</v>
      </c>
      <c r="W13" s="192">
        <v>0</v>
      </c>
      <c r="X13" s="192">
        <v>0</v>
      </c>
      <c r="Y13" s="192">
        <f t="shared" si="2"/>
        <v>0</v>
      </c>
      <c r="Z13" s="192">
        <f t="shared" si="3"/>
        <v>0.25</v>
      </c>
      <c r="AA13" s="192">
        <f t="shared" ref="AA13:AA23" si="5">IF(Z13="","",(Y13+Z13))</f>
        <v>0.25</v>
      </c>
      <c r="AB13" s="192"/>
      <c r="AC13" s="192">
        <f>IF(W13="","",IF((X13-MAX(W13,(6/24))+(W13&gt;X13))&lt;0,0,(IF(X13&lt;W13,IF(W13&gt;6/24,6/24,X13),X13)-MAX(W13,(6/24)))+(W13&gt;X13))+(6/24)-MIN(X13,(6/24)))*4</f>
        <v>1</v>
      </c>
      <c r="AD13" s="193"/>
      <c r="AE13" s="198"/>
    </row>
    <row r="14" spans="2:31" x14ac:dyDescent="0.25">
      <c r="B14" s="190" t="s">
        <v>46</v>
      </c>
      <c r="C14" s="191"/>
      <c r="D14" s="191"/>
      <c r="E14" s="191"/>
      <c r="F14" s="1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>
        <v>1</v>
      </c>
      <c r="V14" s="192">
        <v>1</v>
      </c>
      <c r="W14" s="192">
        <v>0</v>
      </c>
      <c r="X14" s="192">
        <v>0</v>
      </c>
      <c r="Y14" s="192">
        <f t="shared" si="2"/>
        <v>0</v>
      </c>
      <c r="Z14" s="192">
        <f t="shared" si="3"/>
        <v>0.25</v>
      </c>
      <c r="AA14" s="192">
        <f t="shared" si="5"/>
        <v>0.25</v>
      </c>
      <c r="AB14" s="192"/>
      <c r="AC14" s="192">
        <f>IF(W14="","",IF((X14-MAX(W14,(6/24))+(W14&gt;X14))&lt;0,0,(IF(X14&lt;W14,IF(W14&gt;6/24,6/24,X14),X14)-MAX(W14,(6/24)))+(W14&gt;X14))+(6/24)-MIN(X14,(6/24)))*4</f>
        <v>1</v>
      </c>
      <c r="AD14" s="193"/>
      <c r="AE14" s="198"/>
    </row>
    <row r="15" spans="2:31" x14ac:dyDescent="0.25">
      <c r="B15" s="190" t="s">
        <v>49</v>
      </c>
      <c r="C15" s="191"/>
      <c r="D15" s="191"/>
      <c r="E15" s="191"/>
      <c r="F15" s="191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>
        <v>0.30208333333333331</v>
      </c>
      <c r="V15" s="192">
        <v>0.55208333333333337</v>
      </c>
      <c r="W15" s="192">
        <v>0.55208333333333337</v>
      </c>
      <c r="X15" s="192">
        <v>1</v>
      </c>
      <c r="Y15" s="192">
        <f t="shared" si="2"/>
        <v>0.25000000000000006</v>
      </c>
      <c r="Z15" s="192">
        <f t="shared" si="3"/>
        <v>0.44791666666666663</v>
      </c>
      <c r="AA15" s="192">
        <f t="shared" si="5"/>
        <v>0.69791666666666674</v>
      </c>
      <c r="AB15" s="192">
        <f>IF(U15="","",(V15-U15)+(U15&gt;V15))</f>
        <v>0.25000000000000006</v>
      </c>
      <c r="AC15" s="192"/>
      <c r="AD15" s="193"/>
      <c r="AE15" s="198"/>
    </row>
    <row r="16" spans="2:31" x14ac:dyDescent="0.25">
      <c r="B16" s="190" t="s">
        <v>53</v>
      </c>
      <c r="C16" s="191"/>
      <c r="D16" s="191"/>
      <c r="E16" s="191"/>
      <c r="F16" s="191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>
        <v>1</v>
      </c>
      <c r="V16" s="192">
        <v>1</v>
      </c>
      <c r="W16" s="192">
        <v>0</v>
      </c>
      <c r="X16" s="192">
        <v>0</v>
      </c>
      <c r="Y16" s="192">
        <f t="shared" si="2"/>
        <v>0</v>
      </c>
      <c r="Z16" s="192">
        <f t="shared" si="3"/>
        <v>0.25</v>
      </c>
      <c r="AA16" s="192">
        <f t="shared" si="5"/>
        <v>0.25</v>
      </c>
      <c r="AB16" s="192"/>
      <c r="AC16" s="192">
        <f t="shared" ref="AC16:AC41" si="6">IF(W16="","",IF((X16-MAX(W16,(6/24))+(W16&gt;X16))&lt;0,0,(IF(X16&lt;W16,IF(W16&gt;6/24,6/24,X16),X16)-MAX(W16,(6/24)))+(W16&gt;X16))+(6/24)-MIN(X16,(6/24)))*4</f>
        <v>1</v>
      </c>
      <c r="AD16" s="193"/>
      <c r="AE16" s="196"/>
    </row>
    <row r="17" spans="2:31" x14ac:dyDescent="0.25">
      <c r="B17" s="190" t="s">
        <v>85</v>
      </c>
      <c r="C17" s="191"/>
      <c r="D17" s="191"/>
      <c r="E17" s="191"/>
      <c r="F17" s="191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 t="str">
        <f t="shared" si="2"/>
        <v/>
      </c>
      <c r="Z17" s="192" t="str">
        <f t="shared" si="3"/>
        <v/>
      </c>
      <c r="AA17" s="192" t="str">
        <f t="shared" si="5"/>
        <v/>
      </c>
      <c r="AB17" s="192"/>
      <c r="AC17" s="192"/>
      <c r="AD17" s="193"/>
      <c r="AE17" s="196"/>
    </row>
    <row r="18" spans="2:31" x14ac:dyDescent="0.25">
      <c r="B18" s="190" t="s">
        <v>11</v>
      </c>
      <c r="C18" s="191"/>
      <c r="D18" s="191"/>
      <c r="E18" s="19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 t="str">
        <f t="shared" si="2"/>
        <v/>
      </c>
      <c r="Z18" s="192" t="str">
        <f t="shared" si="3"/>
        <v/>
      </c>
      <c r="AA18" s="192" t="str">
        <f t="shared" si="5"/>
        <v/>
      </c>
      <c r="AB18" s="192"/>
      <c r="AC18" s="192"/>
      <c r="AD18" s="193"/>
      <c r="AE18" s="196"/>
    </row>
    <row r="19" spans="2:31" x14ac:dyDescent="0.25">
      <c r="B19" s="190" t="s">
        <v>86</v>
      </c>
      <c r="C19" s="191">
        <v>0.29166666666666669</v>
      </c>
      <c r="D19" s="191">
        <v>0.63541666666666663</v>
      </c>
      <c r="E19" s="191"/>
      <c r="F19" s="191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>
        <v>1</v>
      </c>
      <c r="V19" s="192">
        <v>0.29166666666666669</v>
      </c>
      <c r="W19" s="192">
        <v>0.63541666666666663</v>
      </c>
      <c r="X19" s="192">
        <v>1</v>
      </c>
      <c r="Y19" s="192">
        <f t="shared" si="2"/>
        <v>0.29166666666666674</v>
      </c>
      <c r="Z19" s="192">
        <f t="shared" si="3"/>
        <v>0.36458333333333337</v>
      </c>
      <c r="AA19" s="192">
        <f t="shared" si="5"/>
        <v>0.65625000000000011</v>
      </c>
      <c r="AB19" s="192"/>
      <c r="AC19" s="192"/>
      <c r="AD19" s="193"/>
      <c r="AE19" s="196"/>
    </row>
    <row r="20" spans="2:31" x14ac:dyDescent="0.25">
      <c r="B20" s="190" t="s">
        <v>87</v>
      </c>
      <c r="C20" s="191">
        <v>0.375</v>
      </c>
      <c r="D20" s="191">
        <v>0.70833333333333337</v>
      </c>
      <c r="E20" s="191"/>
      <c r="F20" s="191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>
        <v>1</v>
      </c>
      <c r="V20" s="192">
        <v>0.375</v>
      </c>
      <c r="W20" s="192">
        <v>0.70833333333333337</v>
      </c>
      <c r="X20" s="192">
        <v>1</v>
      </c>
      <c r="Y20" s="192">
        <f t="shared" si="2"/>
        <v>0.375</v>
      </c>
      <c r="Z20" s="192">
        <f t="shared" si="3"/>
        <v>0.29166666666666663</v>
      </c>
      <c r="AA20" s="192">
        <f t="shared" si="5"/>
        <v>0.66666666666666663</v>
      </c>
      <c r="AB20" s="192"/>
      <c r="AC20" s="192"/>
      <c r="AD20" s="193"/>
      <c r="AE20" s="196"/>
    </row>
    <row r="21" spans="2:31" x14ac:dyDescent="0.25">
      <c r="B21" s="190" t="s">
        <v>88</v>
      </c>
      <c r="C21" s="191">
        <v>0.47916666666666669</v>
      </c>
      <c r="D21" s="191">
        <v>0.8125</v>
      </c>
      <c r="E21" s="191"/>
      <c r="F21" s="191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>
        <v>1</v>
      </c>
      <c r="V21" s="192">
        <v>0.47916666666666669</v>
      </c>
      <c r="W21" s="192">
        <v>0.8125</v>
      </c>
      <c r="X21" s="192">
        <v>1</v>
      </c>
      <c r="Y21" s="192">
        <f t="shared" si="2"/>
        <v>0.47916666666666674</v>
      </c>
      <c r="Z21" s="192">
        <f t="shared" si="3"/>
        <v>0.1875</v>
      </c>
      <c r="AA21" s="192">
        <f t="shared" si="5"/>
        <v>0.66666666666666674</v>
      </c>
      <c r="AB21" s="192"/>
      <c r="AC21" s="192"/>
      <c r="AD21" s="193"/>
      <c r="AE21" s="196"/>
    </row>
    <row r="22" spans="2:31" x14ac:dyDescent="0.25">
      <c r="B22" s="190" t="s">
        <v>66</v>
      </c>
      <c r="C22" s="191">
        <v>0.625</v>
      </c>
      <c r="D22" s="191">
        <v>0.96875</v>
      </c>
      <c r="E22" s="191"/>
      <c r="F22" s="191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>
        <v>1</v>
      </c>
      <c r="V22" s="192">
        <v>0.625</v>
      </c>
      <c r="W22" s="192">
        <v>0.96875</v>
      </c>
      <c r="X22" s="192">
        <v>1</v>
      </c>
      <c r="Y22" s="192">
        <f t="shared" si="2"/>
        <v>0.625</v>
      </c>
      <c r="Z22" s="192">
        <f t="shared" si="3"/>
        <v>3.125E-2</v>
      </c>
      <c r="AA22" s="192">
        <f t="shared" si="5"/>
        <v>0.65625</v>
      </c>
      <c r="AB22" s="192"/>
      <c r="AC22" s="192"/>
      <c r="AD22" s="193"/>
      <c r="AE22" s="196"/>
    </row>
    <row r="23" spans="2:31" x14ac:dyDescent="0.25">
      <c r="B23" s="190" t="s">
        <v>89</v>
      </c>
      <c r="C23" s="191">
        <v>0.95833333333333337</v>
      </c>
      <c r="D23" s="191">
        <v>0.30208333333333331</v>
      </c>
      <c r="E23" s="191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>
        <v>1</v>
      </c>
      <c r="V23" s="192">
        <v>0.95833333333333337</v>
      </c>
      <c r="W23" s="192">
        <v>0.30208333333333331</v>
      </c>
      <c r="X23" s="192">
        <v>1</v>
      </c>
      <c r="Y23" s="192">
        <f t="shared" si="2"/>
        <v>0.95833333333333337</v>
      </c>
      <c r="Z23" s="192">
        <f t="shared" si="3"/>
        <v>0.69791666666666674</v>
      </c>
      <c r="AA23" s="192">
        <f t="shared" si="5"/>
        <v>1.65625</v>
      </c>
      <c r="AB23" s="192"/>
      <c r="AC23" s="192"/>
      <c r="AD23" s="193"/>
      <c r="AE23" s="196"/>
    </row>
    <row r="24" spans="2:31" x14ac:dyDescent="0.25">
      <c r="B24" s="190" t="s">
        <v>32</v>
      </c>
      <c r="C24" s="191"/>
      <c r="D24" s="191"/>
      <c r="E24" s="191"/>
      <c r="F24" s="191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3"/>
      <c r="AE24" s="196"/>
    </row>
    <row r="25" spans="2:31" x14ac:dyDescent="0.25">
      <c r="B25" s="190" t="s">
        <v>90</v>
      </c>
      <c r="C25" s="191"/>
      <c r="D25" s="191"/>
      <c r="E25" s="191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3"/>
      <c r="AE25" s="196"/>
    </row>
    <row r="26" spans="2:31" x14ac:dyDescent="0.25">
      <c r="B26" s="190"/>
      <c r="C26" s="191"/>
      <c r="D26" s="191"/>
      <c r="E26" s="191"/>
      <c r="F26" s="191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3"/>
      <c r="AE26" s="196"/>
    </row>
    <row r="27" spans="2:31" x14ac:dyDescent="0.25">
      <c r="B27" s="190"/>
      <c r="C27" s="191"/>
      <c r="D27" s="191"/>
      <c r="E27" s="191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3"/>
      <c r="AE27" s="196"/>
    </row>
    <row r="28" spans="2:31" x14ac:dyDescent="0.25">
      <c r="B28" s="190"/>
      <c r="C28" s="191"/>
      <c r="D28" s="191"/>
      <c r="E28" s="191"/>
      <c r="F28" s="191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3"/>
      <c r="AE28" s="196"/>
    </row>
    <row r="29" spans="2:31" x14ac:dyDescent="0.25">
      <c r="B29" s="190"/>
      <c r="C29" s="191"/>
      <c r="D29" s="191"/>
      <c r="E29" s="191"/>
      <c r="F29" s="191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3"/>
      <c r="AE29" s="196"/>
    </row>
    <row r="30" spans="2:31" x14ac:dyDescent="0.25">
      <c r="B30" s="190"/>
      <c r="C30" s="191"/>
      <c r="D30" s="191"/>
      <c r="E30" s="191"/>
      <c r="F30" s="191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3"/>
      <c r="AE30" s="196"/>
    </row>
    <row r="31" spans="2:31" x14ac:dyDescent="0.25">
      <c r="B31" s="190" t="s">
        <v>62</v>
      </c>
      <c r="C31" s="191"/>
      <c r="D31" s="191"/>
      <c r="E31" s="191"/>
      <c r="F31" s="191"/>
      <c r="G31" s="192"/>
      <c r="H31" s="192"/>
      <c r="I31" s="192"/>
      <c r="J31" s="192"/>
      <c r="K31" s="192"/>
      <c r="L31" s="192"/>
      <c r="M31" s="192"/>
      <c r="N31" s="192"/>
      <c r="O31" s="192">
        <v>0.29166666666666669</v>
      </c>
      <c r="P31" s="192">
        <v>0.6</v>
      </c>
      <c r="Q31" s="192"/>
      <c r="R31" s="192"/>
      <c r="S31" s="192"/>
      <c r="T31" s="192"/>
      <c r="U31" s="192">
        <v>1</v>
      </c>
      <c r="V31" s="192">
        <v>1</v>
      </c>
      <c r="W31" s="192">
        <v>0</v>
      </c>
      <c r="X31" s="192">
        <v>0</v>
      </c>
      <c r="Y31" s="192">
        <f t="shared" si="2"/>
        <v>0</v>
      </c>
      <c r="Z31" s="192"/>
      <c r="AA31" s="192"/>
      <c r="AB31" s="192"/>
      <c r="AC31" s="192">
        <f t="shared" si="6"/>
        <v>1</v>
      </c>
      <c r="AD31" s="193"/>
      <c r="AE31" s="196"/>
    </row>
    <row r="32" spans="2:31" x14ac:dyDescent="0.25">
      <c r="B32" s="190" t="s">
        <v>29</v>
      </c>
      <c r="C32" s="191"/>
      <c r="D32" s="191"/>
      <c r="E32" s="191"/>
      <c r="F32" s="191"/>
      <c r="G32" s="192">
        <v>0.29166666666666669</v>
      </c>
      <c r="H32" s="192">
        <v>0.6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>
        <v>1</v>
      </c>
      <c r="V32" s="192">
        <v>1</v>
      </c>
      <c r="W32" s="192">
        <v>0</v>
      </c>
      <c r="X32" s="192">
        <v>0</v>
      </c>
      <c r="Y32" s="192">
        <f t="shared" si="2"/>
        <v>0</v>
      </c>
      <c r="Z32" s="192"/>
      <c r="AA32" s="192"/>
      <c r="AB32" s="192"/>
      <c r="AC32" s="192">
        <f t="shared" si="6"/>
        <v>1</v>
      </c>
      <c r="AD32" s="193"/>
      <c r="AE32" s="196"/>
    </row>
    <row r="33" spans="2:31" x14ac:dyDescent="0.25">
      <c r="B33" s="190" t="s">
        <v>79</v>
      </c>
      <c r="C33" s="191"/>
      <c r="D33" s="191"/>
      <c r="E33" s="191"/>
      <c r="F33" s="191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>
        <v>1</v>
      </c>
      <c r="V33" s="192">
        <v>1</v>
      </c>
      <c r="W33" s="192">
        <v>0</v>
      </c>
      <c r="X33" s="192">
        <v>0</v>
      </c>
      <c r="Y33" s="192">
        <f t="shared" si="2"/>
        <v>0</v>
      </c>
      <c r="Z33" s="192"/>
      <c r="AA33" s="192"/>
      <c r="AB33" s="192"/>
      <c r="AC33" s="192">
        <f t="shared" si="6"/>
        <v>1</v>
      </c>
      <c r="AD33" s="193"/>
      <c r="AE33" s="196"/>
    </row>
    <row r="34" spans="2:31" x14ac:dyDescent="0.25">
      <c r="B34" s="190" t="s">
        <v>63</v>
      </c>
      <c r="C34" s="191">
        <v>0.29166666666666669</v>
      </c>
      <c r="D34" s="191">
        <v>0.63541666666666663</v>
      </c>
      <c r="E34" s="191"/>
      <c r="F34" s="191"/>
      <c r="G34" s="192">
        <v>0.29166666666666669</v>
      </c>
      <c r="H34" s="192">
        <v>0.6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>
        <v>1</v>
      </c>
      <c r="V34" s="192">
        <v>1</v>
      </c>
      <c r="W34" s="192">
        <v>0</v>
      </c>
      <c r="X34" s="192">
        <v>0</v>
      </c>
      <c r="Y34" s="192">
        <f t="shared" si="2"/>
        <v>0</v>
      </c>
      <c r="Z34" s="192"/>
      <c r="AA34" s="192"/>
      <c r="AB34" s="192"/>
      <c r="AC34" s="192">
        <f t="shared" si="6"/>
        <v>1</v>
      </c>
      <c r="AD34" s="193"/>
      <c r="AE34" s="196"/>
    </row>
    <row r="35" spans="2:31" x14ac:dyDescent="0.25">
      <c r="B35" s="190" t="s">
        <v>70</v>
      </c>
      <c r="C35" s="191">
        <v>0.625</v>
      </c>
      <c r="D35" s="191">
        <v>0.96875</v>
      </c>
      <c r="E35" s="191"/>
      <c r="F35" s="191"/>
      <c r="G35" s="192">
        <v>0.625</v>
      </c>
      <c r="H35" s="192">
        <v>0.93333333333333324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>
        <v>1</v>
      </c>
      <c r="V35" s="192">
        <v>1</v>
      </c>
      <c r="W35" s="192">
        <v>0</v>
      </c>
      <c r="X35" s="192">
        <v>0</v>
      </c>
      <c r="Y35" s="192">
        <f t="shared" si="2"/>
        <v>0</v>
      </c>
      <c r="Z35" s="192"/>
      <c r="AA35" s="192"/>
      <c r="AB35" s="192"/>
      <c r="AC35" s="192">
        <f t="shared" si="6"/>
        <v>1</v>
      </c>
      <c r="AD35" s="193"/>
      <c r="AE35" s="196"/>
    </row>
    <row r="36" spans="2:31" x14ac:dyDescent="0.25">
      <c r="B36" s="190" t="s">
        <v>64</v>
      </c>
      <c r="C36" s="191"/>
      <c r="D36" s="191"/>
      <c r="E36" s="191">
        <v>0.95833333333333337</v>
      </c>
      <c r="F36" s="191">
        <v>0.30208333333333331</v>
      </c>
      <c r="G36" s="192">
        <v>0.95833333333333337</v>
      </c>
      <c r="H36" s="192">
        <v>0.26666666666666666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>
        <v>1</v>
      </c>
      <c r="V36" s="192">
        <v>1</v>
      </c>
      <c r="W36" s="192">
        <v>0</v>
      </c>
      <c r="X36" s="192">
        <v>0</v>
      </c>
      <c r="Y36" s="192">
        <f t="shared" si="2"/>
        <v>0</v>
      </c>
      <c r="Z36" s="192"/>
      <c r="AA36" s="192"/>
      <c r="AB36" s="192"/>
      <c r="AC36" s="192">
        <f t="shared" si="6"/>
        <v>1</v>
      </c>
      <c r="AD36" s="193"/>
      <c r="AE36" s="196"/>
    </row>
    <row r="37" spans="2:31" x14ac:dyDescent="0.25">
      <c r="B37" s="190" t="s">
        <v>60</v>
      </c>
      <c r="C37" s="191">
        <v>0.29166666666666669</v>
      </c>
      <c r="D37" s="191">
        <v>0.63541666666666663</v>
      </c>
      <c r="E37" s="191"/>
      <c r="F37" s="191"/>
      <c r="G37" s="192">
        <v>0.29166666666666669</v>
      </c>
      <c r="H37" s="192">
        <v>0.6</v>
      </c>
      <c r="I37" s="192">
        <v>0.29166666666666669</v>
      </c>
      <c r="J37" s="192">
        <v>0.6</v>
      </c>
      <c r="K37" s="199"/>
      <c r="L37" s="199"/>
      <c r="M37" s="192"/>
      <c r="N37" s="192"/>
      <c r="O37" s="192"/>
      <c r="P37" s="192"/>
      <c r="Q37" s="192"/>
      <c r="R37" s="192"/>
      <c r="S37" s="192"/>
      <c r="T37" s="192"/>
      <c r="U37" s="192">
        <v>1</v>
      </c>
      <c r="V37" s="192">
        <v>1</v>
      </c>
      <c r="W37" s="192">
        <v>0</v>
      </c>
      <c r="X37" s="192">
        <v>0</v>
      </c>
      <c r="Y37" s="192">
        <f t="shared" si="2"/>
        <v>0</v>
      </c>
      <c r="Z37" s="192"/>
      <c r="AA37" s="192"/>
      <c r="AB37" s="192"/>
      <c r="AC37" s="192">
        <f t="shared" si="6"/>
        <v>1</v>
      </c>
      <c r="AD37" s="193"/>
      <c r="AE37" s="198"/>
    </row>
    <row r="38" spans="2:31" x14ac:dyDescent="0.25">
      <c r="B38" s="190" t="s">
        <v>91</v>
      </c>
      <c r="C38" s="191">
        <v>0.625</v>
      </c>
      <c r="D38" s="191">
        <v>0.96875</v>
      </c>
      <c r="E38" s="191"/>
      <c r="F38" s="191"/>
      <c r="G38" s="192">
        <v>0.625</v>
      </c>
      <c r="H38" s="192">
        <v>0.93333333333333324</v>
      </c>
      <c r="I38" s="192">
        <v>0.625</v>
      </c>
      <c r="J38" s="192">
        <v>0.96875</v>
      </c>
      <c r="K38" s="199"/>
      <c r="L38" s="199"/>
      <c r="M38" s="192"/>
      <c r="N38" s="192"/>
      <c r="O38" s="192"/>
      <c r="P38" s="192"/>
      <c r="Q38" s="192"/>
      <c r="R38" s="192"/>
      <c r="S38" s="192"/>
      <c r="T38" s="192"/>
      <c r="U38" s="192">
        <v>1</v>
      </c>
      <c r="V38" s="192">
        <v>1</v>
      </c>
      <c r="W38" s="192">
        <v>0</v>
      </c>
      <c r="X38" s="192">
        <v>0</v>
      </c>
      <c r="Y38" s="192">
        <f t="shared" si="2"/>
        <v>0</v>
      </c>
      <c r="Z38" s="192"/>
      <c r="AA38" s="192"/>
      <c r="AB38" s="192"/>
      <c r="AC38" s="192">
        <f t="shared" si="6"/>
        <v>1</v>
      </c>
      <c r="AD38" s="193"/>
      <c r="AE38" s="196"/>
    </row>
    <row r="39" spans="2:31" x14ac:dyDescent="0.25">
      <c r="B39" s="190" t="s">
        <v>61</v>
      </c>
      <c r="C39" s="191"/>
      <c r="D39" s="191"/>
      <c r="E39" s="191">
        <v>0.95833333333333337</v>
      </c>
      <c r="F39" s="191">
        <v>0.30208333333333331</v>
      </c>
      <c r="G39" s="192">
        <v>0.95833333333333337</v>
      </c>
      <c r="H39" s="192">
        <v>0.26666666666666666</v>
      </c>
      <c r="I39" s="192">
        <v>0.95833333333333337</v>
      </c>
      <c r="J39" s="192">
        <v>0.26666666666666666</v>
      </c>
      <c r="K39" s="199"/>
      <c r="L39" s="199"/>
      <c r="M39" s="192"/>
      <c r="N39" s="192"/>
      <c r="O39" s="192"/>
      <c r="P39" s="192"/>
      <c r="Q39" s="192"/>
      <c r="R39" s="192"/>
      <c r="S39" s="192"/>
      <c r="T39" s="192"/>
      <c r="U39" s="192">
        <v>1</v>
      </c>
      <c r="V39" s="192">
        <v>1</v>
      </c>
      <c r="W39" s="192">
        <v>0</v>
      </c>
      <c r="X39" s="192">
        <v>0</v>
      </c>
      <c r="Y39" s="192">
        <f t="shared" si="2"/>
        <v>0</v>
      </c>
      <c r="Z39" s="192"/>
      <c r="AA39" s="192"/>
      <c r="AB39" s="192"/>
      <c r="AC39" s="192">
        <f t="shared" si="6"/>
        <v>1</v>
      </c>
      <c r="AD39" s="193"/>
      <c r="AE39" s="196"/>
    </row>
    <row r="40" spans="2:31" x14ac:dyDescent="0.25">
      <c r="B40" s="190" t="s">
        <v>67</v>
      </c>
      <c r="C40" s="191">
        <v>0.29166666666666669</v>
      </c>
      <c r="D40" s="191">
        <v>0.625</v>
      </c>
      <c r="E40" s="191">
        <v>0.95833333333333337</v>
      </c>
      <c r="F40" s="191">
        <v>0.30208333333333331</v>
      </c>
      <c r="G40" s="192">
        <v>0.29166666666666669</v>
      </c>
      <c r="H40" s="192">
        <v>0.58333333333333337</v>
      </c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>
        <v>1</v>
      </c>
      <c r="V40" s="192">
        <v>1</v>
      </c>
      <c r="W40" s="192">
        <v>0</v>
      </c>
      <c r="X40" s="192">
        <v>0</v>
      </c>
      <c r="Y40" s="192">
        <f t="shared" si="2"/>
        <v>0</v>
      </c>
      <c r="Z40" s="192"/>
      <c r="AA40" s="192"/>
      <c r="AB40" s="192"/>
      <c r="AC40" s="192">
        <f t="shared" si="6"/>
        <v>1</v>
      </c>
      <c r="AD40" s="193"/>
      <c r="AE40" s="196"/>
    </row>
    <row r="41" spans="2:31" x14ac:dyDescent="0.25">
      <c r="B41" s="200" t="s">
        <v>92</v>
      </c>
      <c r="C41" s="192"/>
      <c r="D41" s="192"/>
      <c r="E41" s="192">
        <v>0.95833333333333337</v>
      </c>
      <c r="F41" s="192">
        <v>0.30208333333333331</v>
      </c>
      <c r="G41" s="192"/>
      <c r="H41" s="192"/>
      <c r="I41" s="192"/>
      <c r="J41" s="192"/>
      <c r="K41" s="192"/>
      <c r="L41" s="192"/>
      <c r="M41" s="192">
        <v>0.95833333333333337</v>
      </c>
      <c r="N41" s="192">
        <v>0.30208333333333331</v>
      </c>
      <c r="O41" s="192"/>
      <c r="P41" s="192"/>
      <c r="Q41" s="192"/>
      <c r="R41" s="192"/>
      <c r="S41" s="192"/>
      <c r="T41" s="192"/>
      <c r="U41" s="192">
        <v>1</v>
      </c>
      <c r="V41" s="192">
        <v>1</v>
      </c>
      <c r="W41" s="192">
        <v>0</v>
      </c>
      <c r="X41" s="192">
        <v>0</v>
      </c>
      <c r="Y41" s="192">
        <f t="shared" si="2"/>
        <v>0</v>
      </c>
      <c r="Z41" s="192"/>
      <c r="AA41" s="192"/>
      <c r="AB41" s="192"/>
      <c r="AC41" s="192">
        <f t="shared" si="6"/>
        <v>1</v>
      </c>
      <c r="AD41" s="193"/>
      <c r="AE41" s="196"/>
    </row>
    <row r="42" spans="2:31" x14ac:dyDescent="0.25">
      <c r="B42" s="200" t="s">
        <v>57</v>
      </c>
      <c r="C42" s="192">
        <v>0.33333333333333331</v>
      </c>
      <c r="D42" s="192">
        <v>0.66666666666666663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>
        <v>1</v>
      </c>
      <c r="V42" s="192">
        <v>0.33333333333333331</v>
      </c>
      <c r="W42" s="192">
        <v>0.66666666666666663</v>
      </c>
      <c r="X42" s="192">
        <v>1</v>
      </c>
      <c r="Y42" s="192">
        <f t="shared" si="2"/>
        <v>0.33333333333333326</v>
      </c>
      <c r="Z42" s="192">
        <f t="shared" si="3"/>
        <v>0.33333333333333337</v>
      </c>
      <c r="AA42" s="192">
        <f>IF(Z42="","",(Y42+Z42))</f>
        <v>0.66666666666666663</v>
      </c>
      <c r="AB42" s="192"/>
      <c r="AC42" s="192"/>
      <c r="AD42" s="193"/>
      <c r="AE42" s="196"/>
    </row>
    <row r="43" spans="2:31" x14ac:dyDescent="0.25">
      <c r="B43" s="201" t="s">
        <v>74</v>
      </c>
      <c r="C43" s="202">
        <v>0.29166666666666669</v>
      </c>
      <c r="D43" s="202">
        <v>0.63541666666666663</v>
      </c>
      <c r="E43" s="202"/>
      <c r="F43" s="202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>
        <v>1</v>
      </c>
      <c r="V43" s="203">
        <v>0.29166666666666669</v>
      </c>
      <c r="W43" s="203">
        <v>0.63541666666666663</v>
      </c>
      <c r="X43" s="203">
        <v>1</v>
      </c>
      <c r="Y43" s="203">
        <f>IF(U43="","",(V43-U43)+(U43&gt;V43))</f>
        <v>0.29166666666666674</v>
      </c>
      <c r="Z43" s="203">
        <f t="shared" si="3"/>
        <v>0.36458333333333337</v>
      </c>
      <c r="AA43" s="203">
        <f t="shared" ref="AA43:AA48" si="7">IF(Z43="","",(Y43+Z43))</f>
        <v>0.65625000000000011</v>
      </c>
      <c r="AB43" s="203"/>
      <c r="AC43" s="203"/>
      <c r="AD43" s="204"/>
      <c r="AE43" s="205"/>
    </row>
    <row r="44" spans="2:31" x14ac:dyDescent="0.25">
      <c r="B44" s="201" t="s">
        <v>93</v>
      </c>
      <c r="C44" s="202">
        <v>0.375</v>
      </c>
      <c r="D44" s="202">
        <v>0.70833333333333337</v>
      </c>
      <c r="E44" s="202"/>
      <c r="F44" s="202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>
        <v>1</v>
      </c>
      <c r="V44" s="203">
        <v>0.375</v>
      </c>
      <c r="W44" s="203">
        <v>0.70833333333333337</v>
      </c>
      <c r="X44" s="203">
        <v>1</v>
      </c>
      <c r="Y44" s="203">
        <f t="shared" ref="Y44:Y48" si="8">IF(U44="","",(V44-U44)+(U44&gt;V44))</f>
        <v>0.375</v>
      </c>
      <c r="Z44" s="203">
        <f t="shared" si="3"/>
        <v>0.29166666666666663</v>
      </c>
      <c r="AA44" s="203">
        <f t="shared" si="7"/>
        <v>0.66666666666666663</v>
      </c>
      <c r="AB44" s="203"/>
      <c r="AC44" s="203"/>
      <c r="AD44" s="204"/>
      <c r="AE44" s="205"/>
    </row>
    <row r="45" spans="2:31" x14ac:dyDescent="0.25">
      <c r="B45" s="201" t="s">
        <v>94</v>
      </c>
      <c r="C45" s="202">
        <v>0.39583333333333331</v>
      </c>
      <c r="D45" s="202">
        <v>0.72916666666666663</v>
      </c>
      <c r="E45" s="202"/>
      <c r="F45" s="202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>
        <v>1</v>
      </c>
      <c r="V45" s="203">
        <v>0.39583333333333331</v>
      </c>
      <c r="W45" s="203">
        <v>0.72916666666666663</v>
      </c>
      <c r="X45" s="203">
        <v>1</v>
      </c>
      <c r="Y45" s="203">
        <f t="shared" si="8"/>
        <v>0.39583333333333326</v>
      </c>
      <c r="Z45" s="203">
        <f t="shared" si="3"/>
        <v>0.27083333333333337</v>
      </c>
      <c r="AA45" s="203">
        <f t="shared" si="7"/>
        <v>0.66666666666666663</v>
      </c>
      <c r="AB45" s="203"/>
      <c r="AC45" s="203"/>
      <c r="AD45" s="204"/>
      <c r="AE45" s="206"/>
    </row>
    <row r="46" spans="2:31" x14ac:dyDescent="0.25">
      <c r="B46" s="201" t="s">
        <v>71</v>
      </c>
      <c r="C46" s="202">
        <v>0.47916666666666669</v>
      </c>
      <c r="D46" s="202">
        <v>0.8125</v>
      </c>
      <c r="E46" s="202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>
        <v>1</v>
      </c>
      <c r="V46" s="203">
        <v>0.47916666666666669</v>
      </c>
      <c r="W46" s="203">
        <v>0.8125</v>
      </c>
      <c r="X46" s="203">
        <v>1</v>
      </c>
      <c r="Y46" s="203">
        <f t="shared" si="8"/>
        <v>0.47916666666666674</v>
      </c>
      <c r="Z46" s="203">
        <f>IF(W46="","",IF((X46-MAX(W46,(6/24))+(W46&gt;X46))&lt;0,0,(IF(X46&lt;W46,IF(W46&gt;6/24,6/24,X46),X46)-MAX(W46,(6/24)))+(W46&gt;X46))+(6/24)-MIN(X46,(6/24)))</f>
        <v>0.1875</v>
      </c>
      <c r="AA46" s="203">
        <f t="shared" si="7"/>
        <v>0.66666666666666674</v>
      </c>
      <c r="AB46" s="203"/>
      <c r="AC46" s="203"/>
      <c r="AD46" s="204"/>
      <c r="AE46" s="206"/>
    </row>
    <row r="47" spans="2:31" x14ac:dyDescent="0.25">
      <c r="B47" s="201" t="s">
        <v>73</v>
      </c>
      <c r="C47" s="202">
        <v>0.625</v>
      </c>
      <c r="D47" s="202">
        <v>0.96875</v>
      </c>
      <c r="E47" s="202"/>
      <c r="F47" s="202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>
        <v>1</v>
      </c>
      <c r="V47" s="203">
        <v>0.625</v>
      </c>
      <c r="W47" s="203">
        <v>0.96875</v>
      </c>
      <c r="X47" s="203">
        <v>1</v>
      </c>
      <c r="Y47" s="203">
        <f t="shared" si="8"/>
        <v>0.625</v>
      </c>
      <c r="Z47" s="203">
        <f t="shared" ref="Z47:Z51" si="9">IF(W47="","",IF((X47-MAX(W47,(6/24))+(W47&gt;X47))&lt;0,0,(IF(X47&lt;W47,IF(W47&gt;6/24,6/24,X47),X47)-MAX(W47,(6/24)))+(W47&gt;X47))+(6/24)-MIN(X47,(6/24)))</f>
        <v>3.125E-2</v>
      </c>
      <c r="AA47" s="203">
        <f t="shared" si="7"/>
        <v>0.65625</v>
      </c>
      <c r="AB47" s="203"/>
      <c r="AC47" s="203"/>
      <c r="AD47" s="204"/>
      <c r="AE47" s="207"/>
    </row>
    <row r="48" spans="2:31" x14ac:dyDescent="0.25">
      <c r="B48" s="201" t="s">
        <v>16</v>
      </c>
      <c r="C48" s="202"/>
      <c r="D48" s="202"/>
      <c r="E48" s="202"/>
      <c r="F48" s="202"/>
      <c r="G48" s="203"/>
      <c r="H48" s="203"/>
      <c r="I48" s="203"/>
      <c r="J48" s="203"/>
      <c r="K48" s="203">
        <v>0.33333333333333331</v>
      </c>
      <c r="L48" s="203">
        <v>0.64166666666666672</v>
      </c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 t="str">
        <f t="shared" si="8"/>
        <v/>
      </c>
      <c r="Z48" s="203" t="str">
        <f t="shared" si="9"/>
        <v/>
      </c>
      <c r="AA48" s="203" t="str">
        <f t="shared" si="7"/>
        <v/>
      </c>
      <c r="AB48" s="203"/>
      <c r="AC48" s="203"/>
      <c r="AD48" s="204"/>
      <c r="AE48" s="207"/>
    </row>
    <row r="49" spans="2:31" x14ac:dyDescent="0.25">
      <c r="B49" s="201" t="s">
        <v>75</v>
      </c>
      <c r="C49" s="202">
        <v>0.29166666666666669</v>
      </c>
      <c r="D49" s="202">
        <v>0.625</v>
      </c>
      <c r="E49" s="202">
        <v>0.95833333333333337</v>
      </c>
      <c r="F49" s="202">
        <v>0.30208333333333331</v>
      </c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>
        <v>1</v>
      </c>
      <c r="V49" s="203">
        <v>0.29166666666666669</v>
      </c>
      <c r="W49" s="203">
        <v>0.625</v>
      </c>
      <c r="X49" s="203">
        <v>0.95833333333333337</v>
      </c>
      <c r="Y49" s="203">
        <f>IF(U49="","",(V49-U49)+(U49&gt;V49))</f>
        <v>0.29166666666666674</v>
      </c>
      <c r="Z49" s="203">
        <f t="shared" si="9"/>
        <v>0.33333333333333337</v>
      </c>
      <c r="AA49" s="203">
        <f>IF(Z49="","",(Y49+Z49))</f>
        <v>0.62500000000000011</v>
      </c>
      <c r="AB49" s="203"/>
      <c r="AC49" s="203"/>
      <c r="AD49" s="204"/>
      <c r="AE49" s="208"/>
    </row>
    <row r="50" spans="2:31" x14ac:dyDescent="0.25">
      <c r="B50" s="201" t="s">
        <v>76</v>
      </c>
      <c r="C50" s="202"/>
      <c r="D50" s="202"/>
      <c r="E50" s="202">
        <v>0.95833333333333337</v>
      </c>
      <c r="F50" s="202">
        <v>0.30208333333333331</v>
      </c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>
        <v>1</v>
      </c>
      <c r="V50" s="203">
        <v>0.95833333333333337</v>
      </c>
      <c r="W50" s="203">
        <v>0</v>
      </c>
      <c r="X50" s="203"/>
      <c r="Y50" s="203">
        <f t="shared" ref="Y50:Y52" si="10">IF(U50="","",(V50-U50)+(U50&gt;V50))</f>
        <v>0.95833333333333337</v>
      </c>
      <c r="Z50" s="203">
        <f t="shared" si="9"/>
        <v>0</v>
      </c>
      <c r="AA50" s="203">
        <f t="shared" ref="AA50:AA51" si="11">IF(Z50="","",(Y50+Z50))</f>
        <v>0.95833333333333337</v>
      </c>
      <c r="AB50" s="203"/>
      <c r="AC50" s="203"/>
      <c r="AD50" s="204"/>
      <c r="AE50" s="208"/>
    </row>
    <row r="51" spans="2:31" x14ac:dyDescent="0.25">
      <c r="B51" s="201" t="s">
        <v>95</v>
      </c>
      <c r="C51" s="202"/>
      <c r="D51" s="202"/>
      <c r="E51" s="202">
        <v>0.95833333333333337</v>
      </c>
      <c r="F51" s="202">
        <v>0.30208333333333331</v>
      </c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>
        <v>1</v>
      </c>
      <c r="V51" s="203">
        <v>0.95833333333333337</v>
      </c>
      <c r="W51" s="203">
        <v>0</v>
      </c>
      <c r="X51" s="203"/>
      <c r="Y51" s="203">
        <f t="shared" si="10"/>
        <v>0.95833333333333337</v>
      </c>
      <c r="Z51" s="203">
        <f t="shared" si="9"/>
        <v>0</v>
      </c>
      <c r="AA51" s="203">
        <f t="shared" si="11"/>
        <v>0.95833333333333337</v>
      </c>
      <c r="AB51" s="203"/>
      <c r="AC51" s="203"/>
      <c r="AD51" s="204"/>
      <c r="AE51" s="207"/>
    </row>
    <row r="52" spans="2:31" x14ac:dyDescent="0.25">
      <c r="B52" s="201" t="s">
        <v>68</v>
      </c>
      <c r="C52" s="202"/>
      <c r="D52" s="202"/>
      <c r="E52" s="202"/>
      <c r="F52" s="202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>
        <v>1</v>
      </c>
      <c r="V52" s="203">
        <v>1</v>
      </c>
      <c r="W52" s="203">
        <v>0</v>
      </c>
      <c r="X52" s="203">
        <v>0</v>
      </c>
      <c r="Y52" s="203">
        <f t="shared" si="10"/>
        <v>0</v>
      </c>
      <c r="Z52" s="209"/>
      <c r="AA52" s="203"/>
      <c r="AB52" s="203"/>
      <c r="AC52" s="203">
        <f>IF(W52="","",IF((X52-MAX(W52,(6/24))+(W52&gt;X52))&lt;0,0,(IF(X52&lt;W52,IF(W52&gt;6/24,6/24,X52),X52)-MAX(W52,(6/24)))+(W52&gt;X52))+(6/24)-MIN(X52,(6/24)))*4</f>
        <v>1</v>
      </c>
      <c r="AD52" s="204"/>
      <c r="AE52" s="210"/>
    </row>
    <row r="53" spans="2:31" x14ac:dyDescent="0.25">
      <c r="B53" s="201" t="s">
        <v>49</v>
      </c>
      <c r="C53" s="202"/>
      <c r="D53" s="202"/>
      <c r="E53" s="202"/>
      <c r="F53" s="202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>
        <v>0.30208333333333331</v>
      </c>
      <c r="V53" s="203">
        <v>0.55208333333333337</v>
      </c>
      <c r="W53" s="203">
        <v>0.55208333333333337</v>
      </c>
      <c r="X53" s="203">
        <v>1</v>
      </c>
      <c r="Y53" s="203"/>
      <c r="Z53" s="203">
        <f t="shared" ref="Z53" si="12">IF(W53="","",IF((X53-MAX(W53,(6/24))+(W53&gt;X53))&lt;0,0,(IF(X53&lt;W53,IF(W53&gt;6/24,6/24,X53),X53)-MAX(W53,(6/24)))+(W53&gt;X53))+(6/24)-MIN(X53,(6/24)))</f>
        <v>0.44791666666666663</v>
      </c>
      <c r="AA53" s="203">
        <f t="shared" ref="AA53" si="13">IF(Z53="","",(Y53+Z53))</f>
        <v>0.44791666666666663</v>
      </c>
      <c r="AB53" s="203">
        <f>IF(U53="","",(V53-U53)+(U53&gt;V53))</f>
        <v>0.25000000000000006</v>
      </c>
      <c r="AC53" s="203"/>
      <c r="AD53" s="204"/>
      <c r="AE53" s="210"/>
    </row>
    <row r="54" spans="2:31" x14ac:dyDescent="0.25">
      <c r="B54" s="201" t="s">
        <v>72</v>
      </c>
      <c r="C54" s="202"/>
      <c r="D54" s="202"/>
      <c r="E54" s="202"/>
      <c r="F54" s="202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>
        <v>1</v>
      </c>
      <c r="V54" s="203">
        <v>1</v>
      </c>
      <c r="W54" s="203">
        <v>0</v>
      </c>
      <c r="X54" s="203">
        <v>0</v>
      </c>
      <c r="Y54" s="203">
        <f t="shared" ref="Y54:Y68" si="14">IF(U54="","",(V54-U54)+(U54&gt;V54))</f>
        <v>0</v>
      </c>
      <c r="Z54" s="203"/>
      <c r="AA54" s="203"/>
      <c r="AB54" s="203"/>
      <c r="AC54" s="203">
        <f t="shared" ref="AC54" si="15">IF(W54="","",IF((X54-MAX(W54,(6/24))+(W54&gt;X54))&lt;0,0,(IF(X54&lt;W54,IF(W54&gt;6/24,6/24,X54),X54)-MAX(W54,(6/24)))+(W54&gt;X54))+(6/24)-MIN(X54,(6/24)))*4</f>
        <v>1</v>
      </c>
      <c r="AD54" s="204"/>
      <c r="AE54" s="207"/>
    </row>
    <row r="55" spans="2:31" x14ac:dyDescent="0.25">
      <c r="B55" s="201" t="s">
        <v>85</v>
      </c>
      <c r="C55" s="202"/>
      <c r="D55" s="202"/>
      <c r="E55" s="202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 t="str">
        <f t="shared" si="14"/>
        <v/>
      </c>
      <c r="Z55" s="203" t="str">
        <f t="shared" ref="Z55" si="16">IF(W55="","",IF((X55-MAX(W55,(6/24))+(W55&gt;X55))&lt;0,0,(IF(X55&lt;W55,IF(W55&gt;6/24,6/24,X55),X55)-MAX(W55,(6/24)))+(W55&gt;X55))+(6/24)-MIN(X55,(6/24)))</f>
        <v/>
      </c>
      <c r="AA55" s="203" t="str">
        <f t="shared" ref="AA55" si="17">IF(Z55="","",(Y55+Z55))</f>
        <v/>
      </c>
      <c r="AB55" s="203"/>
      <c r="AC55" s="203"/>
      <c r="AD55" s="204"/>
      <c r="AE55" s="207"/>
    </row>
    <row r="56" spans="2:31" x14ac:dyDescent="0.25">
      <c r="B56" s="201" t="s">
        <v>62</v>
      </c>
      <c r="C56" s="202"/>
      <c r="D56" s="202"/>
      <c r="E56" s="202"/>
      <c r="F56" s="202"/>
      <c r="G56" s="203"/>
      <c r="H56" s="203"/>
      <c r="I56" s="203"/>
      <c r="J56" s="203"/>
      <c r="K56" s="203"/>
      <c r="L56" s="203"/>
      <c r="M56" s="203"/>
      <c r="N56" s="203"/>
      <c r="O56" s="203">
        <v>0.29166666666666669</v>
      </c>
      <c r="P56" s="203">
        <v>0.6</v>
      </c>
      <c r="Q56" s="203"/>
      <c r="R56" s="203"/>
      <c r="S56" s="203"/>
      <c r="T56" s="203"/>
      <c r="U56" s="203">
        <v>1</v>
      </c>
      <c r="V56" s="203">
        <v>1</v>
      </c>
      <c r="W56" s="203">
        <v>0</v>
      </c>
      <c r="X56" s="203">
        <v>0</v>
      </c>
      <c r="Y56" s="203">
        <f t="shared" si="14"/>
        <v>0</v>
      </c>
      <c r="Z56" s="203"/>
      <c r="AA56" s="203"/>
      <c r="AB56" s="203"/>
      <c r="AC56" s="203">
        <f t="shared" ref="AC56:AC67" si="18">IF(W56="","",IF((X56-MAX(W56,(6/24))+(W56&gt;X56))&lt;0,0,(IF(X56&lt;W56,IF(W56&gt;6/24,6/24,X56),X56)-MAX(W56,(6/24)))+(W56&gt;X56))+(6/24)-MIN(X56,(6/24)))*4</f>
        <v>1</v>
      </c>
      <c r="AD56" s="204"/>
      <c r="AE56" s="207"/>
    </row>
    <row r="57" spans="2:31" x14ac:dyDescent="0.25">
      <c r="B57" s="201" t="s">
        <v>29</v>
      </c>
      <c r="C57" s="202"/>
      <c r="D57" s="202"/>
      <c r="E57" s="202"/>
      <c r="F57" s="202"/>
      <c r="G57" s="203">
        <v>0.29166666666666669</v>
      </c>
      <c r="H57" s="203">
        <v>0.63541666666666663</v>
      </c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>
        <v>1</v>
      </c>
      <c r="V57" s="203">
        <v>1</v>
      </c>
      <c r="W57" s="203">
        <v>0</v>
      </c>
      <c r="X57" s="203">
        <v>0</v>
      </c>
      <c r="Y57" s="203">
        <f t="shared" si="14"/>
        <v>0</v>
      </c>
      <c r="Z57" s="203"/>
      <c r="AA57" s="203"/>
      <c r="AB57" s="203"/>
      <c r="AC57" s="203">
        <f t="shared" si="18"/>
        <v>1</v>
      </c>
      <c r="AD57" s="204"/>
      <c r="AE57" s="207"/>
    </row>
    <row r="58" spans="2:31" x14ac:dyDescent="0.25">
      <c r="B58" s="201" t="s">
        <v>79</v>
      </c>
      <c r="C58" s="202"/>
      <c r="D58" s="202"/>
      <c r="E58" s="202"/>
      <c r="F58" s="202"/>
      <c r="G58" s="203">
        <v>0.29166666666666669</v>
      </c>
      <c r="H58" s="203">
        <v>0.63541666666666663</v>
      </c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>
        <v>1</v>
      </c>
      <c r="V58" s="203">
        <v>1</v>
      </c>
      <c r="W58" s="203">
        <v>0</v>
      </c>
      <c r="X58" s="203">
        <v>0</v>
      </c>
      <c r="Y58" s="203">
        <f t="shared" si="14"/>
        <v>0</v>
      </c>
      <c r="Z58" s="203"/>
      <c r="AA58" s="203"/>
      <c r="AB58" s="203"/>
      <c r="AC58" s="203">
        <f t="shared" si="18"/>
        <v>1</v>
      </c>
      <c r="AD58" s="204"/>
      <c r="AE58" s="207"/>
    </row>
    <row r="59" spans="2:31" x14ac:dyDescent="0.25">
      <c r="B59" s="201" t="s">
        <v>63</v>
      </c>
      <c r="C59" s="202">
        <v>0.29166666666666669</v>
      </c>
      <c r="D59" s="202">
        <v>0.63541666666666663</v>
      </c>
      <c r="E59" s="202"/>
      <c r="F59" s="202"/>
      <c r="G59" s="203">
        <v>0.29166666666666669</v>
      </c>
      <c r="H59" s="203">
        <v>0.63541666666666663</v>
      </c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>
        <v>1</v>
      </c>
      <c r="V59" s="203">
        <v>1</v>
      </c>
      <c r="W59" s="203">
        <v>0</v>
      </c>
      <c r="X59" s="203">
        <v>0</v>
      </c>
      <c r="Y59" s="203">
        <f t="shared" si="14"/>
        <v>0</v>
      </c>
      <c r="Z59" s="203"/>
      <c r="AA59" s="203"/>
      <c r="AB59" s="203"/>
      <c r="AC59" s="203">
        <f t="shared" si="18"/>
        <v>1</v>
      </c>
      <c r="AD59" s="204"/>
      <c r="AE59" s="207"/>
    </row>
    <row r="60" spans="2:31" x14ac:dyDescent="0.25">
      <c r="B60" s="201" t="s">
        <v>70</v>
      </c>
      <c r="C60" s="202">
        <v>0.625</v>
      </c>
      <c r="D60" s="202">
        <v>0.96875</v>
      </c>
      <c r="E60" s="202"/>
      <c r="F60" s="202"/>
      <c r="G60" s="203">
        <v>0.625</v>
      </c>
      <c r="H60" s="203">
        <v>0.96875</v>
      </c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>
        <v>1</v>
      </c>
      <c r="V60" s="203">
        <v>1</v>
      </c>
      <c r="W60" s="203">
        <v>0</v>
      </c>
      <c r="X60" s="203">
        <v>0</v>
      </c>
      <c r="Y60" s="203">
        <f t="shared" si="14"/>
        <v>0</v>
      </c>
      <c r="Z60" s="203"/>
      <c r="AA60" s="203"/>
      <c r="AB60" s="203"/>
      <c r="AC60" s="203">
        <f t="shared" si="18"/>
        <v>1</v>
      </c>
      <c r="AD60" s="204"/>
      <c r="AE60" s="207"/>
    </row>
    <row r="61" spans="2:31" x14ac:dyDescent="0.25">
      <c r="B61" s="201" t="s">
        <v>64</v>
      </c>
      <c r="C61" s="202"/>
      <c r="D61" s="202"/>
      <c r="E61" s="202">
        <v>0.95833333333333337</v>
      </c>
      <c r="F61" s="202">
        <v>0.30208333333333331</v>
      </c>
      <c r="G61" s="203">
        <v>0.95833333333333337</v>
      </c>
      <c r="H61" s="203">
        <v>0.30208333333333331</v>
      </c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>
        <v>1</v>
      </c>
      <c r="V61" s="203">
        <v>1</v>
      </c>
      <c r="W61" s="203">
        <v>0</v>
      </c>
      <c r="X61" s="203">
        <v>0</v>
      </c>
      <c r="Y61" s="203">
        <f t="shared" si="14"/>
        <v>0</v>
      </c>
      <c r="Z61" s="203"/>
      <c r="AA61" s="203"/>
      <c r="AB61" s="203"/>
      <c r="AC61" s="203">
        <f t="shared" si="18"/>
        <v>1</v>
      </c>
      <c r="AD61" s="204"/>
      <c r="AE61" s="207"/>
    </row>
    <row r="62" spans="2:31" x14ac:dyDescent="0.25">
      <c r="B62" s="201" t="s">
        <v>60</v>
      </c>
      <c r="C62" s="202">
        <v>0.29166666666666669</v>
      </c>
      <c r="D62" s="202">
        <v>0.63541666666666663</v>
      </c>
      <c r="E62" s="202"/>
      <c r="F62" s="202"/>
      <c r="G62" s="203">
        <v>0.29166666666666669</v>
      </c>
      <c r="H62" s="203">
        <v>0.63541666666666663</v>
      </c>
      <c r="I62" s="203"/>
      <c r="J62" s="203"/>
      <c r="K62" s="211"/>
      <c r="L62" s="211"/>
      <c r="M62" s="203"/>
      <c r="N62" s="203"/>
      <c r="O62" s="203"/>
      <c r="P62" s="203"/>
      <c r="Q62" s="203"/>
      <c r="R62" s="203"/>
      <c r="S62" s="203"/>
      <c r="T62" s="203"/>
      <c r="U62" s="203">
        <v>1</v>
      </c>
      <c r="V62" s="203">
        <v>1</v>
      </c>
      <c r="W62" s="203">
        <v>0</v>
      </c>
      <c r="X62" s="203">
        <v>0</v>
      </c>
      <c r="Y62" s="203">
        <f t="shared" si="14"/>
        <v>0</v>
      </c>
      <c r="Z62" s="203"/>
      <c r="AA62" s="203"/>
      <c r="AB62" s="203"/>
      <c r="AC62" s="203">
        <f t="shared" si="18"/>
        <v>1</v>
      </c>
      <c r="AD62" s="204"/>
      <c r="AE62" s="210"/>
    </row>
    <row r="63" spans="2:31" x14ac:dyDescent="0.25">
      <c r="B63" s="201" t="s">
        <v>91</v>
      </c>
      <c r="C63" s="202">
        <v>0.625</v>
      </c>
      <c r="D63" s="202">
        <v>0.96875</v>
      </c>
      <c r="E63" s="202"/>
      <c r="F63" s="202"/>
      <c r="G63" s="203">
        <v>0.625</v>
      </c>
      <c r="H63" s="203">
        <v>0.96875</v>
      </c>
      <c r="I63" s="203"/>
      <c r="J63" s="203"/>
      <c r="K63" s="211"/>
      <c r="L63" s="211"/>
      <c r="M63" s="203"/>
      <c r="N63" s="203"/>
      <c r="O63" s="203"/>
      <c r="P63" s="203"/>
      <c r="Q63" s="203"/>
      <c r="R63" s="203"/>
      <c r="S63" s="203"/>
      <c r="T63" s="203"/>
      <c r="U63" s="203">
        <v>1</v>
      </c>
      <c r="V63" s="203">
        <v>1</v>
      </c>
      <c r="W63" s="203">
        <v>0</v>
      </c>
      <c r="X63" s="203">
        <v>0</v>
      </c>
      <c r="Y63" s="203">
        <f t="shared" si="14"/>
        <v>0</v>
      </c>
      <c r="Z63" s="203"/>
      <c r="AA63" s="203"/>
      <c r="AB63" s="203"/>
      <c r="AC63" s="203">
        <f t="shared" si="18"/>
        <v>1</v>
      </c>
      <c r="AD63" s="204"/>
      <c r="AE63" s="207"/>
    </row>
    <row r="64" spans="2:31" x14ac:dyDescent="0.25">
      <c r="B64" s="201" t="s">
        <v>61</v>
      </c>
      <c r="C64" s="202"/>
      <c r="D64" s="202"/>
      <c r="E64" s="202">
        <v>0.95833333333333337</v>
      </c>
      <c r="F64" s="202">
        <v>0.30208333333333331</v>
      </c>
      <c r="G64" s="203">
        <v>0.95833333333333337</v>
      </c>
      <c r="H64" s="203">
        <v>0.30208333333333331</v>
      </c>
      <c r="I64" s="203"/>
      <c r="J64" s="203"/>
      <c r="K64" s="211"/>
      <c r="L64" s="211"/>
      <c r="M64" s="203"/>
      <c r="N64" s="203"/>
      <c r="O64" s="203"/>
      <c r="P64" s="203"/>
      <c r="Q64" s="203"/>
      <c r="R64" s="203"/>
      <c r="S64" s="203"/>
      <c r="T64" s="203"/>
      <c r="U64" s="203">
        <v>1</v>
      </c>
      <c r="V64" s="203">
        <v>1</v>
      </c>
      <c r="W64" s="203">
        <v>0</v>
      </c>
      <c r="X64" s="203">
        <v>0</v>
      </c>
      <c r="Y64" s="203">
        <f t="shared" si="14"/>
        <v>0</v>
      </c>
      <c r="Z64" s="203"/>
      <c r="AA64" s="203"/>
      <c r="AB64" s="203"/>
      <c r="AC64" s="203">
        <f t="shared" si="18"/>
        <v>1</v>
      </c>
      <c r="AD64" s="204"/>
      <c r="AE64" s="207"/>
    </row>
    <row r="65" spans="2:31" x14ac:dyDescent="0.25">
      <c r="B65" s="201" t="s">
        <v>67</v>
      </c>
      <c r="C65" s="202">
        <v>0.29166666666666669</v>
      </c>
      <c r="D65" s="202">
        <v>0.625</v>
      </c>
      <c r="E65" s="202">
        <v>0.95833333333333337</v>
      </c>
      <c r="F65" s="202">
        <v>0.30208333333333331</v>
      </c>
      <c r="G65" s="203">
        <v>0.29166666666666669</v>
      </c>
      <c r="H65" s="203">
        <v>0.625</v>
      </c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>
        <v>1</v>
      </c>
      <c r="V65" s="203">
        <v>1</v>
      </c>
      <c r="W65" s="203">
        <v>0</v>
      </c>
      <c r="X65" s="203">
        <v>0</v>
      </c>
      <c r="Y65" s="203">
        <f t="shared" si="14"/>
        <v>0</v>
      </c>
      <c r="Z65" s="203"/>
      <c r="AA65" s="203"/>
      <c r="AB65" s="203"/>
      <c r="AC65" s="203">
        <f t="shared" si="18"/>
        <v>1</v>
      </c>
      <c r="AD65" s="204"/>
      <c r="AE65" s="207"/>
    </row>
    <row r="66" spans="2:31" x14ac:dyDescent="0.25">
      <c r="B66" s="201"/>
      <c r="C66" s="202"/>
      <c r="D66" s="202"/>
      <c r="E66" s="202"/>
      <c r="F66" s="202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4"/>
      <c r="AE66" s="207"/>
    </row>
    <row r="67" spans="2:31" x14ac:dyDescent="0.25">
      <c r="B67" s="212" t="s">
        <v>92</v>
      </c>
      <c r="C67" s="203"/>
      <c r="D67" s="203"/>
      <c r="E67" s="203">
        <v>0.95833333333333337</v>
      </c>
      <c r="F67" s="203">
        <v>0.30208333333333331</v>
      </c>
      <c r="G67" s="203"/>
      <c r="H67" s="203"/>
      <c r="I67" s="203"/>
      <c r="J67" s="203"/>
      <c r="K67" s="203"/>
      <c r="L67" s="203"/>
      <c r="M67" s="203"/>
      <c r="N67" s="203"/>
      <c r="O67" s="203">
        <v>0.29166666666666669</v>
      </c>
      <c r="P67" s="203">
        <v>0.6</v>
      </c>
      <c r="Q67" s="203"/>
      <c r="R67" s="203"/>
      <c r="S67" s="203"/>
      <c r="T67" s="203"/>
      <c r="U67" s="203">
        <v>1</v>
      </c>
      <c r="V67" s="203">
        <v>1</v>
      </c>
      <c r="W67" s="203">
        <v>0</v>
      </c>
      <c r="X67" s="203">
        <v>0</v>
      </c>
      <c r="Y67" s="203">
        <f t="shared" si="14"/>
        <v>0</v>
      </c>
      <c r="Z67" s="203"/>
      <c r="AA67" s="203"/>
      <c r="AB67" s="203"/>
      <c r="AC67" s="203">
        <f t="shared" si="18"/>
        <v>1</v>
      </c>
      <c r="AD67" s="204"/>
      <c r="AE67" s="207"/>
    </row>
    <row r="68" spans="2:31" x14ac:dyDescent="0.25">
      <c r="B68" s="212" t="s">
        <v>57</v>
      </c>
      <c r="C68" s="203">
        <v>0.33333333333333331</v>
      </c>
      <c r="D68" s="203">
        <v>0.625</v>
      </c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>
        <v>1</v>
      </c>
      <c r="V68" s="203">
        <v>0.33333333333333331</v>
      </c>
      <c r="W68" s="203">
        <v>0.66666666666666663</v>
      </c>
      <c r="X68" s="203">
        <v>1</v>
      </c>
      <c r="Y68" s="203">
        <f t="shared" si="14"/>
        <v>0.33333333333333326</v>
      </c>
      <c r="Z68" s="203">
        <f t="shared" ref="Z68" si="19">IF(W68="","",IF((X68-MAX(W68,(6/24))+(W68&gt;X68))&lt;0,0,(IF(X68&lt;W68,IF(W68&gt;6/24,6/24,X68),X68)-MAX(W68,(6/24)))+(W68&gt;X68))+(6/24)-MIN(X68,(6/24)))</f>
        <v>0.33333333333333337</v>
      </c>
      <c r="AA68" s="203">
        <f>IF(Z68="","",(Y68+Z68))</f>
        <v>0.66666666666666663</v>
      </c>
      <c r="AB68" s="203"/>
      <c r="AC68" s="203"/>
      <c r="AD68" s="204"/>
      <c r="AE68" s="207"/>
    </row>
    <row r="69" spans="2:31" x14ac:dyDescent="0.25">
      <c r="B69" s="200" t="s">
        <v>96</v>
      </c>
      <c r="C69" s="192">
        <v>0.29166666666666669</v>
      </c>
      <c r="D69" s="192">
        <v>0.63541666666666663</v>
      </c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>
        <v>0.29166666666666669</v>
      </c>
      <c r="R69" s="192">
        <v>0.63541666666666663</v>
      </c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3"/>
      <c r="AE69" s="196"/>
    </row>
    <row r="70" spans="2:31" x14ac:dyDescent="0.25">
      <c r="B70" s="200" t="s">
        <v>58</v>
      </c>
      <c r="C70" s="192">
        <v>0.625</v>
      </c>
      <c r="D70" s="192">
        <v>0.96875</v>
      </c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>
        <v>0.625</v>
      </c>
      <c r="R70" s="192">
        <v>0.96875</v>
      </c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3"/>
      <c r="AE70" s="196"/>
    </row>
    <row r="71" spans="2:31" x14ac:dyDescent="0.25">
      <c r="B71" s="200" t="s">
        <v>97</v>
      </c>
      <c r="C71" s="192">
        <v>0.95833333333333337</v>
      </c>
      <c r="D71" s="192">
        <v>0.30208333333333331</v>
      </c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>
        <v>0.95833333333333337</v>
      </c>
      <c r="R71" s="192">
        <v>0.30208333333333331</v>
      </c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3"/>
      <c r="AE71" s="196"/>
    </row>
    <row r="72" spans="2:31" x14ac:dyDescent="0.25">
      <c r="B72" s="200" t="s">
        <v>98</v>
      </c>
      <c r="C72" s="192">
        <v>0.29166666666666669</v>
      </c>
      <c r="D72" s="192">
        <v>0.625</v>
      </c>
      <c r="E72" s="192">
        <v>0.95833333333333337</v>
      </c>
      <c r="F72" s="192">
        <v>0.30208333333333331</v>
      </c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>
        <v>0.29166666666666669</v>
      </c>
      <c r="R72" s="192">
        <v>0.625</v>
      </c>
      <c r="S72" s="192">
        <v>0.95833333333333337</v>
      </c>
      <c r="T72" s="192">
        <v>0.30208333333333331</v>
      </c>
      <c r="U72" s="192"/>
      <c r="V72" s="192"/>
      <c r="W72" s="192"/>
      <c r="X72" s="192"/>
      <c r="Y72" s="192"/>
      <c r="Z72" s="192"/>
      <c r="AA72" s="192"/>
      <c r="AB72" s="192"/>
      <c r="AC72" s="192"/>
      <c r="AD72" s="193"/>
      <c r="AE72" s="196"/>
    </row>
    <row r="73" spans="2:31" x14ac:dyDescent="0.25">
      <c r="B73" s="200" t="s">
        <v>99</v>
      </c>
      <c r="C73" s="192">
        <v>0.375</v>
      </c>
      <c r="D73" s="192">
        <v>0.72916666666666663</v>
      </c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>
        <v>0.375</v>
      </c>
      <c r="R73" s="192">
        <v>0.70833333333333337</v>
      </c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3"/>
      <c r="AE73" s="196"/>
    </row>
    <row r="74" spans="2:31" x14ac:dyDescent="0.25">
      <c r="B74" s="200" t="s">
        <v>59</v>
      </c>
      <c r="C74" s="192">
        <v>0.47916666666666669</v>
      </c>
      <c r="D74" s="192">
        <v>0.8125</v>
      </c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>
        <v>0.47916666666666669</v>
      </c>
      <c r="R74" s="192">
        <v>0.8125</v>
      </c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3"/>
      <c r="AE74" s="196"/>
    </row>
    <row r="75" spans="2:31" x14ac:dyDescent="0.25">
      <c r="B75" s="200" t="s">
        <v>54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>
        <v>0.29166666666666669</v>
      </c>
      <c r="P75" s="192">
        <v>0.6</v>
      </c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3"/>
      <c r="AE75" s="196"/>
    </row>
    <row r="76" spans="2:31" x14ac:dyDescent="0.25">
      <c r="B76" s="175" t="s">
        <v>56</v>
      </c>
      <c r="C76" s="192">
        <v>0.29166666666666669</v>
      </c>
      <c r="D76" s="192">
        <v>0.63541666666666663</v>
      </c>
      <c r="E76" s="192"/>
      <c r="F76" s="192"/>
      <c r="G76" s="192"/>
      <c r="H76" s="192"/>
      <c r="I76" s="192"/>
      <c r="J76" s="192"/>
      <c r="K76" s="192"/>
      <c r="L76" s="192"/>
      <c r="M76" s="192">
        <v>0.29166666666666669</v>
      </c>
      <c r="N76" s="192">
        <v>0.63541666666666663</v>
      </c>
      <c r="O76" s="192"/>
      <c r="P76" s="192"/>
      <c r="Q76" s="192"/>
      <c r="R76" s="192"/>
      <c r="S76" s="192"/>
      <c r="T76" s="192"/>
      <c r="U76" s="192">
        <v>1</v>
      </c>
      <c r="V76" s="192">
        <v>0.29166666666666669</v>
      </c>
      <c r="W76" s="192">
        <v>0.63541666666666663</v>
      </c>
      <c r="X76" s="192">
        <v>1</v>
      </c>
      <c r="Y76" s="192">
        <f>IF(U76="","",(V76-U76)+(U76&gt;V76))</f>
        <v>0.29166666666666674</v>
      </c>
      <c r="Z76" s="192">
        <f t="shared" si="3"/>
        <v>0.36458333333333337</v>
      </c>
      <c r="AA76" s="192">
        <f t="shared" si="4"/>
        <v>0.65625000000000011</v>
      </c>
      <c r="AB76" s="192"/>
      <c r="AC76" s="192"/>
      <c r="AD76" s="193"/>
      <c r="AE76" s="198"/>
    </row>
    <row r="77" spans="2:31" x14ac:dyDescent="0.25">
      <c r="B77" s="175" t="s">
        <v>100</v>
      </c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>
        <v>0.625</v>
      </c>
      <c r="N77" s="192">
        <v>0.96875</v>
      </c>
      <c r="O77" s="192"/>
      <c r="P77" s="192"/>
      <c r="Q77" s="192"/>
      <c r="R77" s="192"/>
      <c r="S77" s="192"/>
      <c r="T77" s="192"/>
      <c r="U77" s="192">
        <v>1</v>
      </c>
      <c r="V77" s="192">
        <v>0.625</v>
      </c>
      <c r="W77" s="192">
        <v>0.96875</v>
      </c>
      <c r="X77" s="192">
        <v>1</v>
      </c>
      <c r="Y77" s="192">
        <f t="shared" si="2"/>
        <v>0.625</v>
      </c>
      <c r="Z77" s="192">
        <f>IF(W77="","",IF((X77-MAX(W77,(6/24))+(W77&gt;X77))&lt;0,0,(IF(X77&lt;W77,IF(W77&gt;6/24,6/24,X77),X77)-MAX(W77,(6/24)))+(W77&gt;X77))+(6/24)-MIN(X77,(6/24)))</f>
        <v>3.125E-2</v>
      </c>
      <c r="AA77" s="192">
        <f t="shared" si="4"/>
        <v>0.65625</v>
      </c>
      <c r="AB77" s="192"/>
      <c r="AC77" s="192"/>
      <c r="AD77" s="193"/>
      <c r="AE77" s="198"/>
    </row>
    <row r="78" spans="2:31" x14ac:dyDescent="0.25">
      <c r="B78" s="175" t="s">
        <v>65</v>
      </c>
      <c r="C78" s="192"/>
      <c r="D78" s="192"/>
      <c r="E78" s="192">
        <v>0.95833333333333337</v>
      </c>
      <c r="F78" s="192">
        <v>0.30208333333333331</v>
      </c>
      <c r="G78" s="192"/>
      <c r="H78" s="192"/>
      <c r="I78" s="192"/>
      <c r="J78" s="192"/>
      <c r="K78" s="192"/>
      <c r="L78" s="192"/>
      <c r="M78" s="192">
        <v>0.95833333333333337</v>
      </c>
      <c r="N78" s="192">
        <v>0.30208333333333331</v>
      </c>
      <c r="O78" s="192"/>
      <c r="P78" s="192"/>
      <c r="Q78" s="192"/>
      <c r="R78" s="192"/>
      <c r="S78" s="192"/>
      <c r="T78" s="192"/>
      <c r="U78" s="192">
        <v>1</v>
      </c>
      <c r="V78" s="192">
        <v>0.95833333333333337</v>
      </c>
      <c r="W78" s="192">
        <v>0</v>
      </c>
      <c r="X78" s="192"/>
      <c r="Y78" s="192">
        <f t="shared" si="2"/>
        <v>0.95833333333333337</v>
      </c>
      <c r="Z78" s="192">
        <f t="shared" si="3"/>
        <v>0</v>
      </c>
      <c r="AA78" s="192">
        <f t="shared" si="4"/>
        <v>0.95833333333333337</v>
      </c>
      <c r="AB78" s="192"/>
      <c r="AC78" s="192"/>
      <c r="AD78" s="193"/>
      <c r="AE78" s="198"/>
    </row>
    <row r="79" spans="2:31" x14ac:dyDescent="0.25">
      <c r="C79">
        <v>2</v>
      </c>
      <c r="D79">
        <v>3</v>
      </c>
      <c r="E79">
        <v>4</v>
      </c>
      <c r="F79">
        <v>5</v>
      </c>
      <c r="G79">
        <v>6</v>
      </c>
      <c r="H79">
        <v>7</v>
      </c>
      <c r="I79">
        <v>8</v>
      </c>
      <c r="J79">
        <v>9</v>
      </c>
      <c r="K79">
        <v>10</v>
      </c>
      <c r="L79">
        <v>11</v>
      </c>
      <c r="M79" s="213">
        <v>12</v>
      </c>
      <c r="N79" s="213">
        <v>13</v>
      </c>
      <c r="O79">
        <v>14</v>
      </c>
      <c r="P79">
        <v>15</v>
      </c>
      <c r="Q79">
        <v>16</v>
      </c>
      <c r="R79">
        <v>17</v>
      </c>
      <c r="S79">
        <v>18</v>
      </c>
      <c r="T79">
        <v>19</v>
      </c>
      <c r="U79" s="213">
        <v>20</v>
      </c>
      <c r="V79" s="213">
        <v>21</v>
      </c>
      <c r="W79" s="213">
        <v>22</v>
      </c>
      <c r="X79">
        <v>23</v>
      </c>
      <c r="Y79">
        <v>24</v>
      </c>
      <c r="Z79">
        <v>25</v>
      </c>
      <c r="AA79">
        <v>26</v>
      </c>
      <c r="AB79">
        <v>27</v>
      </c>
      <c r="AC79">
        <v>28</v>
      </c>
      <c r="AD79">
        <v>29</v>
      </c>
      <c r="AE79">
        <v>30</v>
      </c>
    </row>
    <row r="83" spans="2:30" x14ac:dyDescent="0.25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5"/>
      <c r="N83" s="215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6"/>
      <c r="AB83" s="216"/>
      <c r="AC83" s="216"/>
      <c r="AD83" s="214"/>
    </row>
    <row r="84" spans="2:30" x14ac:dyDescent="0.25">
      <c r="B84" s="217" t="s">
        <v>1</v>
      </c>
      <c r="C84" s="218" t="s">
        <v>101</v>
      </c>
      <c r="D84" s="219" t="s">
        <v>102</v>
      </c>
      <c r="E84" s="220"/>
      <c r="F84" s="214">
        <v>6</v>
      </c>
      <c r="G84" s="214">
        <v>18</v>
      </c>
      <c r="H84" s="215"/>
      <c r="I84" s="215"/>
      <c r="J84" s="215"/>
      <c r="K84" s="215"/>
      <c r="L84" s="215"/>
      <c r="M84" s="215"/>
      <c r="N84" s="215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6"/>
      <c r="AB84" s="216"/>
      <c r="AC84" s="216"/>
      <c r="AD84" s="214"/>
    </row>
    <row r="85" spans="2:30" x14ac:dyDescent="0.25">
      <c r="B85" s="217" t="s">
        <v>1</v>
      </c>
      <c r="C85" s="218" t="s">
        <v>102</v>
      </c>
      <c r="D85" s="219" t="s">
        <v>103</v>
      </c>
      <c r="E85" s="220"/>
      <c r="F85" s="214">
        <v>18</v>
      </c>
      <c r="G85" s="214">
        <v>23</v>
      </c>
      <c r="H85" s="215"/>
      <c r="I85" s="215"/>
      <c r="J85" s="215"/>
      <c r="K85" s="215"/>
      <c r="L85" s="215"/>
      <c r="M85" s="215"/>
      <c r="N85" s="215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6"/>
      <c r="AB85" s="216"/>
      <c r="AC85" s="216"/>
      <c r="AD85" s="214"/>
    </row>
    <row r="86" spans="2:30" x14ac:dyDescent="0.25">
      <c r="B86" s="217" t="s">
        <v>1</v>
      </c>
      <c r="C86" s="218" t="s">
        <v>103</v>
      </c>
      <c r="D86" s="219" t="s">
        <v>104</v>
      </c>
      <c r="E86" s="220"/>
      <c r="F86" s="214">
        <v>23</v>
      </c>
      <c r="G86" s="214">
        <v>6</v>
      </c>
      <c r="H86" s="221"/>
      <c r="I86" s="221"/>
      <c r="J86" s="221"/>
      <c r="K86" s="221"/>
      <c r="L86" s="221"/>
      <c r="M86" s="215"/>
      <c r="N86" s="215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6"/>
      <c r="AB86" s="216"/>
      <c r="AC86" s="216"/>
      <c r="AD86" s="214"/>
    </row>
    <row r="87" spans="2:30" x14ac:dyDescent="0.25">
      <c r="B87" s="214"/>
      <c r="C87" s="220"/>
      <c r="D87" s="220"/>
      <c r="E87" s="220"/>
      <c r="F87" s="222"/>
      <c r="G87" s="214"/>
      <c r="H87" s="221">
        <v>1</v>
      </c>
      <c r="I87" s="221"/>
      <c r="J87" s="221"/>
      <c r="K87" s="221"/>
      <c r="L87" s="221"/>
      <c r="M87" s="215"/>
      <c r="N87" s="215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6"/>
      <c r="AB87" s="216"/>
      <c r="AC87" s="216"/>
      <c r="AD87" s="214"/>
    </row>
  </sheetData>
  <mergeCells count="11">
    <mergeCell ref="Q2:T2"/>
    <mergeCell ref="U2:V2"/>
    <mergeCell ref="W2:X2"/>
    <mergeCell ref="Y2:Z2"/>
    <mergeCell ref="AD2:AE2"/>
    <mergeCell ref="E2:F2"/>
    <mergeCell ref="G2:H2"/>
    <mergeCell ref="I2:J2"/>
    <mergeCell ref="K2:L2"/>
    <mergeCell ref="M2:N2"/>
    <mergeCell ref="O2:P2"/>
  </mergeCells>
  <dataValidations count="1">
    <dataValidation type="time" allowBlank="1" showInputMessage="1" showErrorMessage="1" sqref="C4:F40 C43:F66" xr:uid="{9D6F86AB-286D-4016-AACD-89C25C8F799A}">
      <formula1>0</formula1>
      <formula2>0.999988425925926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Timeberegning</vt:lpstr>
      <vt:lpstr>Arbejdstider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Hansen</dc:creator>
  <cp:lastModifiedBy>Søren Hansen</cp:lastModifiedBy>
  <dcterms:created xsi:type="dcterms:W3CDTF">2023-06-16T07:07:38Z</dcterms:created>
  <dcterms:modified xsi:type="dcterms:W3CDTF">2023-06-16T07:17:28Z</dcterms:modified>
</cp:coreProperties>
</file>