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311" windowWidth="16380" windowHeight="8190" tabRatio="198" activeTab="0"/>
  </bookViews>
  <sheets>
    <sheet name="Sheet1" sheetId="1" r:id="rId1"/>
  </sheets>
  <definedNames>
    <definedName name="_xlnm.Print_Area" localSheetId="0">'Sheet1'!$B$1:$O$90</definedName>
  </definedNames>
  <calcPr fullCalcOnLoad="1"/>
</workbook>
</file>

<file path=xl/sharedStrings.xml><?xml version="1.0" encoding="utf-8"?>
<sst xmlns="http://schemas.openxmlformats.org/spreadsheetml/2006/main" count="36" uniqueCount="35">
  <si>
    <t>Anlægs parameter</t>
  </si>
  <si>
    <t>El produktion</t>
  </si>
  <si>
    <t>Skattemæssig el-pris</t>
  </si>
  <si>
    <t>Anlæg total pris</t>
  </si>
  <si>
    <t>Forventer årlig el-produktion</t>
  </si>
  <si>
    <t>Første 10 år</t>
  </si>
  <si>
    <t>Heraf arbejdsløn</t>
  </si>
  <si>
    <t>Årlig forringelse af paneler</t>
  </si>
  <si>
    <t>År 11-20</t>
  </si>
  <si>
    <t>Afskrivnings faktor</t>
  </si>
  <si>
    <t>El pris år 1</t>
  </si>
  <si>
    <t>År 21-</t>
  </si>
  <si>
    <t>Skatte procent for afskrivning</t>
  </si>
  <si>
    <t>Årlig stigning i el-pris</t>
  </si>
  <si>
    <t>Skatte procent for håndværker fradrag</t>
  </si>
  <si>
    <t>Start år</t>
  </si>
  <si>
    <t>Straks afskrivnings grænse</t>
  </si>
  <si>
    <t>Indtast værdier i de gule felter</t>
  </si>
  <si>
    <t>År</t>
  </si>
  <si>
    <t>Forventet el produktion</t>
  </si>
  <si>
    <t>Forventet el pris kr/kwh</t>
  </si>
  <si>
    <t>Reel værdi af el produktion</t>
  </si>
  <si>
    <t>Virksomhedsordningen</t>
  </si>
  <si>
    <t>Skematisk ordning</t>
  </si>
  <si>
    <t>Forskel mellem de 2 ordninger</t>
  </si>
  <si>
    <t>Skatte værdi af anlægget</t>
  </si>
  <si>
    <t>Årets afskrivning</t>
  </si>
  <si>
    <t>Skatte værdi af el produktion</t>
  </si>
  <si>
    <t>Årets skatte resultat af anlægget</t>
  </si>
  <si>
    <t>Skat</t>
  </si>
  <si>
    <t>Virksomhed Likviditet</t>
  </si>
  <si>
    <t>Værdi af håndværker fradrag</t>
  </si>
  <si>
    <t>Skematisk Likviditet</t>
  </si>
  <si>
    <t>http://www.skat.dk/SKAT.aspx?oId=1973865&amp;vId=0</t>
  </si>
  <si>
    <t>http://danenergi.dk/oekonomi/skatteregler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</si>
</sst>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&quot;kr. &quot;* #,##0.00_ ;_ &quot;kr. &quot;* \-#,##0.00_ ;_ &quot;kr. &quot;* \-??_ ;_ @_ "/>
    <numFmt numFmtId="165" formatCode="_ &quot;kr. &quot;* #,##0_ ;_ &quot;kr. &quot;* \-#,##0_ ;_ &quot;kr. &quot;* \-??_ ;_ @_ "/>
    <numFmt numFmtId="166" formatCode="_ &quot;Kwh &quot;* #,##0_ ;_ &quot;kr. &quot;* \-#,##0_ ;_ &quot;kr. &quot;* \-??_ ;_ @_ "/>
    <numFmt numFmtId="167" formatCode="[$kr-406]\ #,##0.00;[Red][$kr-406]&quot; -&quot;#,##0.00"/>
    <numFmt numFmtId="168" formatCode="&quot;kr. &quot;#,##0;[Red]&quot;kr. -&quot;#,##0"/>
    <numFmt numFmtId="169" formatCode="&quot;kr. &quot;#,##0;&quot;kr. -&quot;#,##0"/>
    <numFmt numFmtId="170" formatCode="#,##0.00;[Red]#,##0.00"/>
    <numFmt numFmtId="171" formatCode="&quot;Ja&quot;;&quot;Ja&quot;;&quot;Nej&quot;"/>
    <numFmt numFmtId="172" formatCode="&quot;Sandt&quot;;&quot;Sandt&quot;;&quot;Falsk&quot;"/>
    <numFmt numFmtId="173" formatCode="&quot;Til&quot;;&quot;Til&quot;;&quot;Fra&quot;"/>
    <numFmt numFmtId="174" formatCode="[$€-2]\ #.##000_);[Red]\([$€-2]\ #.##000\)"/>
    <numFmt numFmtId="175" formatCode="#,##0.00\ [$kr-41D];[Red]#,##0.00\ [$kr-41D]"/>
  </numFmts>
  <fonts count="45">
    <font>
      <sz val="10"/>
      <name val="Arial"/>
      <family val="2"/>
    </font>
    <font>
      <b/>
      <sz val="12"/>
      <color indexed="8"/>
      <name val="Calibri"/>
      <family val="2"/>
    </font>
    <font>
      <sz val="10"/>
      <name val="Mang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4" borderId="3" applyNumberFormat="0" applyAlignment="0" applyProtection="0"/>
    <xf numFmtId="0" fontId="3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2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165" fontId="3" fillId="33" borderId="10" xfId="61" applyNumberFormat="1" applyFont="1" applyFill="1" applyBorder="1" applyAlignment="1" applyProtection="1">
      <alignment horizontal="center" vertical="center"/>
      <protection locked="0"/>
    </xf>
    <xf numFmtId="166" fontId="3" fillId="33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/>
    </xf>
    <xf numFmtId="167" fontId="0" fillId="33" borderId="10" xfId="0" applyNumberFormat="1" applyFill="1" applyBorder="1" applyAlignment="1" applyProtection="1">
      <alignment horizontal="center"/>
      <protection locked="0"/>
    </xf>
    <xf numFmtId="10" fontId="3" fillId="33" borderId="10" xfId="61" applyNumberFormat="1" applyFont="1" applyFill="1" applyBorder="1" applyAlignment="1" applyProtection="1">
      <alignment horizontal="center"/>
      <protection locked="0"/>
    </xf>
    <xf numFmtId="9" fontId="0" fillId="33" borderId="10" xfId="0" applyNumberFormat="1" applyFill="1" applyBorder="1" applyAlignment="1" applyProtection="1">
      <alignment horizontal="center"/>
      <protection locked="0"/>
    </xf>
    <xf numFmtId="164" fontId="3" fillId="33" borderId="10" xfId="61" applyNumberFormat="1" applyFont="1" applyFill="1" applyBorder="1" applyAlignment="1" applyProtection="1">
      <alignment horizontal="center" vertical="center"/>
      <protection locked="0"/>
    </xf>
    <xf numFmtId="9" fontId="3" fillId="33" borderId="10" xfId="61" applyNumberFormat="1" applyFont="1" applyFill="1" applyBorder="1" applyAlignment="1" applyProtection="1">
      <alignment horizontal="center"/>
      <protection locked="0"/>
    </xf>
    <xf numFmtId="10" fontId="0" fillId="33" borderId="10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9" fontId="3" fillId="33" borderId="10" xfId="56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" fontId="0" fillId="33" borderId="10" xfId="0" applyNumberFormat="1" applyFill="1" applyBorder="1" applyAlignment="1" applyProtection="1">
      <alignment horizontal="center"/>
      <protection locked="0"/>
    </xf>
    <xf numFmtId="169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68" fontId="0" fillId="34" borderId="10" xfId="0" applyNumberFormat="1" applyFill="1" applyBorder="1" applyAlignment="1">
      <alignment horizontal="center"/>
    </xf>
    <xf numFmtId="168" fontId="5" fillId="34" borderId="12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68" fontId="0" fillId="34" borderId="14" xfId="0" applyNumberFormat="1" applyFill="1" applyBorder="1" applyAlignment="1">
      <alignment horizontal="center"/>
    </xf>
    <xf numFmtId="168" fontId="5" fillId="34" borderId="15" xfId="0" applyNumberFormat="1" applyFont="1" applyFill="1" applyBorder="1" applyAlignment="1">
      <alignment horizontal="center"/>
    </xf>
    <xf numFmtId="0" fontId="35" fillId="0" borderId="0" xfId="43" applyFill="1" applyAlignment="1">
      <alignment/>
    </xf>
    <xf numFmtId="1" fontId="0" fillId="35" borderId="11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5" fillId="0" borderId="11" xfId="0" applyFont="1" applyFill="1" applyBorder="1" applyAlignment="1">
      <alignment horizontal="center"/>
    </xf>
    <xf numFmtId="168" fontId="0" fillId="36" borderId="10" xfId="0" applyNumberFormat="1" applyFill="1" applyBorder="1" applyAlignment="1">
      <alignment horizontal="center"/>
    </xf>
    <xf numFmtId="49" fontId="0" fillId="37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55"/>
          <c:w val="0.93925"/>
          <c:h val="0.9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Sheet1!$L$10</c:f>
              <c:strCache>
                <c:ptCount val="1"/>
                <c:pt idx="0">
                  <c:v>Virksomhed Likviditet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Sheet1!$C$11:$C$50</c:f>
              <c:numCache/>
            </c:numRef>
          </c:xVal>
          <c:yVal>
            <c:numRef>
              <c:f>Sheet1!$L$11:$L$50</c:f>
              <c:numCache/>
            </c:numRef>
          </c:yVal>
          <c:smooth val="0"/>
        </c:ser>
        <c:ser>
          <c:idx val="1"/>
          <c:order val="1"/>
          <c:tx>
            <c:strRef>
              <c:f>Sheet1!$N$10</c:f>
              <c:strCache>
                <c:ptCount val="1"/>
                <c:pt idx="0">
                  <c:v>Skematisk Likviditet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Sheet1!$C$11:$C$50</c:f>
              <c:numCache/>
            </c:numRef>
          </c:xVal>
          <c:yVal>
            <c:numRef>
              <c:f>Sheet1!$N$11:$N$50</c:f>
              <c:numCache/>
            </c:numRef>
          </c:yVal>
          <c:smooth val="0"/>
        </c:ser>
        <c:ser>
          <c:idx val="2"/>
          <c:order val="2"/>
          <c:tx>
            <c:strRef>
              <c:f>Sheet1!$O$9</c:f>
              <c:strCache>
                <c:ptCount val="1"/>
                <c:pt idx="0">
                  <c:v>Forskel mellem de 2 ordninger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Sheet1!$C$11:$C$50</c:f>
              <c:numCache/>
            </c:numRef>
          </c:xVal>
          <c:yVal>
            <c:numRef>
              <c:f>Sheet1!$O$11:$O$50</c:f>
              <c:numCache/>
            </c:numRef>
          </c:yVal>
          <c:smooth val="0"/>
        </c:ser>
        <c:axId val="62528050"/>
        <c:axId val="7329059"/>
      </c:scatterChart>
      <c:valAx>
        <c:axId val="6252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7329059"/>
        <c:crossesAt val="0"/>
        <c:crossBetween val="midCat"/>
        <c:dispUnits/>
      </c:valAx>
      <c:valAx>
        <c:axId val="73290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252805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1625"/>
          <c:w val="0.194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19050</xdr:rowOff>
    </xdr:from>
    <xdr:to>
      <xdr:col>14</xdr:col>
      <xdr:colOff>609600</xdr:colOff>
      <xdr:row>89</xdr:row>
      <xdr:rowOff>152400</xdr:rowOff>
    </xdr:to>
    <xdr:graphicFrame>
      <xdr:nvGraphicFramePr>
        <xdr:cNvPr id="1" name="Diagram 1"/>
        <xdr:cNvGraphicFramePr/>
      </xdr:nvGraphicFramePr>
      <xdr:xfrm>
        <a:off x="257175" y="8810625"/>
        <a:ext cx="106394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nenergi.dk/oekonomi/skatteregler" TargetMode="External" /><Relationship Id="rId2" Type="http://schemas.openxmlformats.org/officeDocument/2006/relationships/hyperlink" Target="http://www.skat.dk/SKAT.aspx?oId=1973865&amp;vId=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tabSelected="1" zoomScalePageLayoutView="0" workbookViewId="0" topLeftCell="A1">
      <selection activeCell="E2" sqref="E2"/>
    </sheetView>
  </sheetViews>
  <sheetFormatPr defaultColWidth="11.57421875" defaultRowHeight="12.75"/>
  <cols>
    <col min="1" max="1" width="3.8515625" style="2" customWidth="1"/>
    <col min="2" max="13" width="11.57421875" style="1" customWidth="1"/>
    <col min="14" max="16" width="11.57421875" style="2" customWidth="1"/>
    <col min="17" max="17" width="32.28125" style="2" customWidth="1"/>
    <col min="18" max="18" width="11.57421875" style="2" customWidth="1"/>
    <col min="19" max="19" width="4.28125" style="2" bestFit="1" customWidth="1"/>
    <col min="20" max="23" width="11.57421875" style="2" customWidth="1"/>
    <col min="24" max="16384" width="11.57421875" style="2" customWidth="1"/>
  </cols>
  <sheetData>
    <row r="1" spans="2:20" ht="15.75">
      <c r="B1" s="56" t="s">
        <v>0</v>
      </c>
      <c r="C1" s="56"/>
      <c r="D1" s="56"/>
      <c r="E1" s="56"/>
      <c r="G1" s="56" t="s">
        <v>1</v>
      </c>
      <c r="H1" s="56"/>
      <c r="I1" s="56"/>
      <c r="J1" s="56"/>
      <c r="K1" s="3"/>
      <c r="L1" s="56" t="s">
        <v>2</v>
      </c>
      <c r="M1" s="56"/>
      <c r="Q1" s="64"/>
      <c r="R1" s="64"/>
      <c r="S1" s="62"/>
      <c r="T1" s="62"/>
    </row>
    <row r="2" spans="2:21" ht="15">
      <c r="B2" s="61" t="s">
        <v>3</v>
      </c>
      <c r="C2" s="61"/>
      <c r="D2" s="61"/>
      <c r="E2" s="4">
        <v>100000</v>
      </c>
      <c r="G2" s="61" t="s">
        <v>4</v>
      </c>
      <c r="H2" s="61"/>
      <c r="I2" s="61"/>
      <c r="J2" s="5">
        <v>6600</v>
      </c>
      <c r="K2"/>
      <c r="L2" s="6" t="s">
        <v>5</v>
      </c>
      <c r="M2" s="7">
        <v>0.6</v>
      </c>
      <c r="N2" s="52"/>
      <c r="Q2" s="62"/>
      <c r="R2" s="62"/>
      <c r="S2" s="62"/>
      <c r="T2" s="62"/>
      <c r="U2" s="50" t="s">
        <v>33</v>
      </c>
    </row>
    <row r="3" spans="2:21" ht="15">
      <c r="B3" s="61" t="s">
        <v>6</v>
      </c>
      <c r="C3" s="61"/>
      <c r="D3" s="61"/>
      <c r="E3" s="4">
        <v>0</v>
      </c>
      <c r="G3" s="61" t="s">
        <v>7</v>
      </c>
      <c r="H3" s="61"/>
      <c r="I3" s="61"/>
      <c r="J3" s="8">
        <v>0.009500000000000001</v>
      </c>
      <c r="K3"/>
      <c r="L3" s="6" t="s">
        <v>8</v>
      </c>
      <c r="M3" s="7">
        <v>0.4</v>
      </c>
      <c r="N3" s="52"/>
      <c r="Q3" s="62"/>
      <c r="R3" s="65"/>
      <c r="S3" s="62"/>
      <c r="T3" s="62"/>
      <c r="U3" s="50" t="s">
        <v>34</v>
      </c>
    </row>
    <row r="4" spans="2:20" ht="15">
      <c r="B4" s="61" t="s">
        <v>9</v>
      </c>
      <c r="C4" s="61"/>
      <c r="D4" s="61"/>
      <c r="E4" s="9">
        <v>1.15</v>
      </c>
      <c r="G4" s="61" t="s">
        <v>10</v>
      </c>
      <c r="H4" s="61"/>
      <c r="I4" s="61"/>
      <c r="J4" s="10">
        <v>2</v>
      </c>
      <c r="K4"/>
      <c r="L4" s="6" t="s">
        <v>11</v>
      </c>
      <c r="M4" s="7">
        <v>0.4</v>
      </c>
      <c r="N4" s="52"/>
      <c r="Q4" s="62"/>
      <c r="R4" s="62"/>
      <c r="S4" s="62"/>
      <c r="T4" s="62"/>
    </row>
    <row r="5" spans="2:20" ht="15">
      <c r="B5" s="61" t="s">
        <v>12</v>
      </c>
      <c r="C5" s="61"/>
      <c r="D5" s="61"/>
      <c r="E5" s="11">
        <v>0.42</v>
      </c>
      <c r="G5" s="61" t="s">
        <v>13</v>
      </c>
      <c r="H5" s="61"/>
      <c r="I5" s="61"/>
      <c r="J5" s="12">
        <v>0.02</v>
      </c>
      <c r="K5"/>
      <c r="L5" s="13"/>
      <c r="Q5" s="62"/>
      <c r="R5" s="63"/>
      <c r="S5" s="66"/>
      <c r="T5" s="62"/>
    </row>
    <row r="6" spans="2:20" ht="15">
      <c r="B6" s="61" t="s">
        <v>14</v>
      </c>
      <c r="C6" s="61"/>
      <c r="D6" s="61"/>
      <c r="E6" s="14">
        <v>0</v>
      </c>
      <c r="G6" s="15"/>
      <c r="H6" s="16"/>
      <c r="I6" s="17"/>
      <c r="K6"/>
      <c r="L6" s="6" t="s">
        <v>15</v>
      </c>
      <c r="M6" s="18">
        <v>2012</v>
      </c>
      <c r="Q6" s="62"/>
      <c r="R6" s="62"/>
      <c r="S6" s="62"/>
      <c r="T6" s="62"/>
    </row>
    <row r="7" spans="2:20" ht="15">
      <c r="B7" s="61" t="s">
        <v>16</v>
      </c>
      <c r="C7" s="61"/>
      <c r="D7" s="61"/>
      <c r="E7" s="19">
        <v>12300</v>
      </c>
      <c r="G7" s="20" t="s">
        <v>17</v>
      </c>
      <c r="H7" s="21"/>
      <c r="I7" s="16"/>
      <c r="K7" s="13"/>
      <c r="Q7" s="67"/>
      <c r="R7" s="62"/>
      <c r="S7" s="62"/>
      <c r="T7" s="62"/>
    </row>
    <row r="8" spans="17:20" ht="12.75">
      <c r="Q8" s="67"/>
      <c r="R8" s="62"/>
      <c r="S8" s="62"/>
      <c r="T8" s="62"/>
    </row>
    <row r="9" spans="2:20" ht="12.75" customHeight="1">
      <c r="B9" s="59" t="s">
        <v>18</v>
      </c>
      <c r="C9" s="60" t="s">
        <v>18</v>
      </c>
      <c r="D9" s="60" t="s">
        <v>19</v>
      </c>
      <c r="E9" s="60" t="s">
        <v>20</v>
      </c>
      <c r="F9" s="58" t="s">
        <v>21</v>
      </c>
      <c r="G9" s="57" t="s">
        <v>22</v>
      </c>
      <c r="H9" s="57"/>
      <c r="I9" s="57"/>
      <c r="J9" s="57"/>
      <c r="K9" s="57"/>
      <c r="L9" s="57"/>
      <c r="M9" s="57" t="s">
        <v>23</v>
      </c>
      <c r="N9" s="57"/>
      <c r="O9" s="58" t="s">
        <v>24</v>
      </c>
      <c r="Q9" s="62"/>
      <c r="R9" s="63"/>
      <c r="S9" s="62"/>
      <c r="T9" s="62"/>
    </row>
    <row r="10" spans="2:20" s="25" customFormat="1" ht="38.25">
      <c r="B10" s="59"/>
      <c r="C10" s="60"/>
      <c r="D10" s="60"/>
      <c r="E10" s="60"/>
      <c r="F10" s="58"/>
      <c r="G10" s="22" t="s">
        <v>25</v>
      </c>
      <c r="H10" s="23" t="s">
        <v>26</v>
      </c>
      <c r="I10" s="23" t="s">
        <v>27</v>
      </c>
      <c r="J10" s="23" t="s">
        <v>28</v>
      </c>
      <c r="K10" s="55" t="s">
        <v>29</v>
      </c>
      <c r="L10" s="24" t="s">
        <v>30</v>
      </c>
      <c r="M10" s="22" t="s">
        <v>31</v>
      </c>
      <c r="N10" s="24" t="s">
        <v>32</v>
      </c>
      <c r="O10" s="58"/>
      <c r="Q10" s="68"/>
      <c r="R10" s="68"/>
      <c r="S10" s="68"/>
      <c r="T10" s="68"/>
    </row>
    <row r="11" spans="2:20" ht="12.75">
      <c r="B11" s="53">
        <v>1</v>
      </c>
      <c r="C11" s="27">
        <f>M6</f>
        <v>2012</v>
      </c>
      <c r="D11" s="28">
        <f>J2</f>
        <v>6600</v>
      </c>
      <c r="E11" s="27">
        <f>J4</f>
        <v>2</v>
      </c>
      <c r="F11" s="29">
        <f aca="true" t="shared" si="0" ref="F11:F50">D11*E11</f>
        <v>13200</v>
      </c>
      <c r="G11" s="51">
        <f>E2*E4</f>
        <v>114999.99999999999</v>
      </c>
      <c r="H11" s="28">
        <f aca="true" t="shared" si="1" ref="H11:H50">IF(G11&gt;$E$7,G11*0.25,G11)</f>
        <v>28749.999999999996</v>
      </c>
      <c r="I11" s="28">
        <f aca="true" t="shared" si="2" ref="I11:I20">D11*$M$2</f>
        <v>3960</v>
      </c>
      <c r="J11" s="31">
        <f aca="true" t="shared" si="3" ref="J11:J50">I11-H11</f>
        <v>-24789.999999999996</v>
      </c>
      <c r="K11" s="31">
        <f aca="true" t="shared" si="4" ref="K11:K50">J11*$E$5</f>
        <v>-10411.799999999997</v>
      </c>
      <c r="L11" s="32">
        <f>-(E2)-K11+F11</f>
        <v>-76388.2</v>
      </c>
      <c r="M11" s="26">
        <f>E3*E6</f>
        <v>0</v>
      </c>
      <c r="N11" s="32">
        <f>-(E2)+M11+F11</f>
        <v>-86800</v>
      </c>
      <c r="O11" s="32">
        <f aca="true" t="shared" si="5" ref="O11:O50">L11-N11</f>
        <v>10411.800000000003</v>
      </c>
      <c r="Q11" s="62"/>
      <c r="R11" s="62"/>
      <c r="S11" s="62"/>
      <c r="T11" s="62"/>
    </row>
    <row r="12" spans="2:20" ht="12.75">
      <c r="B12" s="53">
        <f aca="true" t="shared" si="6" ref="B12:B50">B11+1</f>
        <v>2</v>
      </c>
      <c r="C12" s="27">
        <f aca="true" t="shared" si="7" ref="C12:C50">C11+1</f>
        <v>2013</v>
      </c>
      <c r="D12" s="28">
        <f aca="true" t="shared" si="8" ref="D12:D50">D11-($J$3*D11)</f>
        <v>6537.3</v>
      </c>
      <c r="E12" s="33">
        <f aca="true" t="shared" si="9" ref="E12:E50">E11+(E11*$J$5)</f>
        <v>2.04</v>
      </c>
      <c r="F12" s="29">
        <f t="shared" si="0"/>
        <v>13336.092</v>
      </c>
      <c r="G12" s="51">
        <f aca="true" t="shared" si="10" ref="G12:G50">G11-H11</f>
        <v>86249.99999999999</v>
      </c>
      <c r="H12" s="28">
        <f t="shared" si="1"/>
        <v>21562.499999999996</v>
      </c>
      <c r="I12" s="28">
        <f t="shared" si="2"/>
        <v>3922.38</v>
      </c>
      <c r="J12" s="31">
        <f t="shared" si="3"/>
        <v>-17640.119999999995</v>
      </c>
      <c r="K12" s="31">
        <f t="shared" si="4"/>
        <v>-7408.8503999999975</v>
      </c>
      <c r="L12" s="32">
        <f aca="true" t="shared" si="11" ref="L12:L50">L11-K12+F12</f>
        <v>-55643.2576</v>
      </c>
      <c r="M12" s="26">
        <v>0</v>
      </c>
      <c r="N12" s="32">
        <f aca="true" t="shared" si="12" ref="N12:N50">N11+F12</f>
        <v>-73463.908</v>
      </c>
      <c r="O12" s="32">
        <f t="shared" si="5"/>
        <v>17820.6504</v>
      </c>
      <c r="Q12" s="62"/>
      <c r="R12" s="63"/>
      <c r="S12" s="62"/>
      <c r="T12" s="62"/>
    </row>
    <row r="13" spans="2:20" ht="12.75">
      <c r="B13" s="53">
        <f t="shared" si="6"/>
        <v>3</v>
      </c>
      <c r="C13" s="27">
        <f t="shared" si="7"/>
        <v>2014</v>
      </c>
      <c r="D13" s="28">
        <f t="shared" si="8"/>
        <v>6475.195650000001</v>
      </c>
      <c r="E13" s="33">
        <f t="shared" si="9"/>
        <v>2.0808</v>
      </c>
      <c r="F13" s="29">
        <f t="shared" si="0"/>
        <v>13473.587108520001</v>
      </c>
      <c r="G13" s="51">
        <f t="shared" si="10"/>
        <v>64687.499999999985</v>
      </c>
      <c r="H13" s="28">
        <f t="shared" si="1"/>
        <v>16171.874999999996</v>
      </c>
      <c r="I13" s="28">
        <f t="shared" si="2"/>
        <v>3885.1173900000003</v>
      </c>
      <c r="J13" s="31">
        <f t="shared" si="3"/>
        <v>-12286.757609999997</v>
      </c>
      <c r="K13" s="31">
        <f t="shared" si="4"/>
        <v>-5160.438196199999</v>
      </c>
      <c r="L13" s="32">
        <f t="shared" si="11"/>
        <v>-37009.23229528</v>
      </c>
      <c r="M13" s="26">
        <f aca="true" t="shared" si="13" ref="M13:M50">M12</f>
        <v>0</v>
      </c>
      <c r="N13" s="32">
        <f t="shared" si="12"/>
        <v>-59990.32089147999</v>
      </c>
      <c r="O13" s="32">
        <f t="shared" si="5"/>
        <v>22981.08859619999</v>
      </c>
      <c r="Q13" s="62"/>
      <c r="R13" s="62"/>
      <c r="S13" s="62"/>
      <c r="T13" s="62"/>
    </row>
    <row r="14" spans="2:20" ht="12.75">
      <c r="B14" s="53">
        <f t="shared" si="6"/>
        <v>4</v>
      </c>
      <c r="C14" s="27">
        <f t="shared" si="7"/>
        <v>2015</v>
      </c>
      <c r="D14" s="28">
        <f t="shared" si="8"/>
        <v>6413.6812913250005</v>
      </c>
      <c r="E14" s="33">
        <f t="shared" si="9"/>
        <v>2.122416</v>
      </c>
      <c r="F14" s="29">
        <f t="shared" si="0"/>
        <v>13612.499791608841</v>
      </c>
      <c r="G14" s="51">
        <f t="shared" si="10"/>
        <v>48515.624999999985</v>
      </c>
      <c r="H14" s="28">
        <f>IF(G14&gt;$E$7,G14*0.25,G14)</f>
        <v>12128.906249999996</v>
      </c>
      <c r="I14" s="28">
        <f>D14*$M$2</f>
        <v>3848.208774795</v>
      </c>
      <c r="J14" s="31">
        <f t="shared" si="3"/>
        <v>-8280.697475204997</v>
      </c>
      <c r="K14" s="54">
        <f>J14*$E$5</f>
        <v>-3477.8929395860987</v>
      </c>
      <c r="L14" s="32">
        <f t="shared" si="11"/>
        <v>-19918.839564085065</v>
      </c>
      <c r="M14" s="26">
        <f t="shared" si="13"/>
        <v>0</v>
      </c>
      <c r="N14" s="32">
        <f t="shared" si="12"/>
        <v>-46377.82109987115</v>
      </c>
      <c r="O14" s="32">
        <f t="shared" si="5"/>
        <v>26458.981535786086</v>
      </c>
      <c r="Q14" s="62"/>
      <c r="R14" s="62"/>
      <c r="S14" s="62"/>
      <c r="T14" s="62"/>
    </row>
    <row r="15" spans="2:20" ht="12.75">
      <c r="B15" s="53">
        <f t="shared" si="6"/>
        <v>5</v>
      </c>
      <c r="C15" s="27">
        <f t="shared" si="7"/>
        <v>2016</v>
      </c>
      <c r="D15" s="28">
        <f t="shared" si="8"/>
        <v>6352.751319057413</v>
      </c>
      <c r="E15" s="33">
        <f t="shared" si="9"/>
        <v>2.16486432</v>
      </c>
      <c r="F15" s="29">
        <f t="shared" si="0"/>
        <v>13752.844664460328</v>
      </c>
      <c r="G15" s="51">
        <f t="shared" si="10"/>
        <v>36386.718749999985</v>
      </c>
      <c r="H15" s="28">
        <f t="shared" si="1"/>
        <v>9096.679687499996</v>
      </c>
      <c r="I15" s="28">
        <f t="shared" si="2"/>
        <v>3811.6507914344475</v>
      </c>
      <c r="J15" s="31">
        <f t="shared" si="3"/>
        <v>-5285.028896065549</v>
      </c>
      <c r="K15" s="31">
        <f t="shared" si="4"/>
        <v>-2219.7121363475303</v>
      </c>
      <c r="L15" s="32">
        <f t="shared" si="11"/>
        <v>-3946.282763277206</v>
      </c>
      <c r="M15" s="26">
        <f t="shared" si="13"/>
        <v>0</v>
      </c>
      <c r="N15" s="32">
        <f t="shared" si="12"/>
        <v>-32624.976435410823</v>
      </c>
      <c r="O15" s="32">
        <f t="shared" si="5"/>
        <v>28678.693672133617</v>
      </c>
      <c r="Q15" s="62"/>
      <c r="R15" s="62"/>
      <c r="S15" s="62"/>
      <c r="T15" s="62"/>
    </row>
    <row r="16" spans="2:20" ht="12.75">
      <c r="B16" s="53">
        <f t="shared" si="6"/>
        <v>6</v>
      </c>
      <c r="C16" s="27">
        <f t="shared" si="7"/>
        <v>2017</v>
      </c>
      <c r="D16" s="28">
        <f t="shared" si="8"/>
        <v>6292.400181526367</v>
      </c>
      <c r="E16" s="33">
        <f t="shared" si="9"/>
        <v>2.2081616064</v>
      </c>
      <c r="F16" s="29">
        <f t="shared" si="0"/>
        <v>13894.636492950915</v>
      </c>
      <c r="G16" s="51">
        <f t="shared" si="10"/>
        <v>27290.03906249999</v>
      </c>
      <c r="H16" s="28">
        <f t="shared" si="1"/>
        <v>6822.509765624997</v>
      </c>
      <c r="I16" s="28">
        <f t="shared" si="2"/>
        <v>3775.44010891582</v>
      </c>
      <c r="J16" s="31">
        <f t="shared" si="3"/>
        <v>-3047.0696567091773</v>
      </c>
      <c r="K16" s="31">
        <f t="shared" si="4"/>
        <v>-1279.7692558178544</v>
      </c>
      <c r="L16" s="32">
        <f t="shared" si="11"/>
        <v>11228.122985491562</v>
      </c>
      <c r="M16" s="26">
        <f t="shared" si="13"/>
        <v>0</v>
      </c>
      <c r="N16" s="32">
        <f t="shared" si="12"/>
        <v>-18730.33994245991</v>
      </c>
      <c r="O16" s="32">
        <f t="shared" si="5"/>
        <v>29958.46292795147</v>
      </c>
      <c r="Q16" s="62"/>
      <c r="R16" s="62"/>
      <c r="S16" s="62"/>
      <c r="T16" s="62"/>
    </row>
    <row r="17" spans="2:15" ht="12.75">
      <c r="B17" s="53">
        <f t="shared" si="6"/>
        <v>7</v>
      </c>
      <c r="C17" s="27">
        <f t="shared" si="7"/>
        <v>2018</v>
      </c>
      <c r="D17" s="28">
        <f t="shared" si="8"/>
        <v>6232.622379801866</v>
      </c>
      <c r="E17" s="33">
        <f t="shared" si="9"/>
        <v>2.252324838528</v>
      </c>
      <c r="F17" s="29">
        <f t="shared" si="0"/>
        <v>14037.890195193238</v>
      </c>
      <c r="G17" s="51">
        <f t="shared" si="10"/>
        <v>20467.529296874993</v>
      </c>
      <c r="H17" s="28">
        <f t="shared" si="1"/>
        <v>5116.882324218748</v>
      </c>
      <c r="I17" s="28">
        <f t="shared" si="2"/>
        <v>3739.5734278811196</v>
      </c>
      <c r="J17" s="31">
        <f t="shared" si="3"/>
        <v>-1377.3088963376285</v>
      </c>
      <c r="K17" s="31">
        <f t="shared" si="4"/>
        <v>-578.469736461804</v>
      </c>
      <c r="L17" s="32">
        <f t="shared" si="11"/>
        <v>25844.482917146604</v>
      </c>
      <c r="M17" s="26">
        <f t="shared" si="13"/>
        <v>0</v>
      </c>
      <c r="N17" s="32">
        <f t="shared" si="12"/>
        <v>-4692.44974726667</v>
      </c>
      <c r="O17" s="32">
        <f t="shared" si="5"/>
        <v>30536.932664413274</v>
      </c>
    </row>
    <row r="18" spans="2:15" ht="12.75">
      <c r="B18" s="53">
        <f t="shared" si="6"/>
        <v>8</v>
      </c>
      <c r="C18" s="27">
        <f t="shared" si="7"/>
        <v>2019</v>
      </c>
      <c r="D18" s="28">
        <f t="shared" si="8"/>
        <v>6173.412467193749</v>
      </c>
      <c r="E18" s="33">
        <f t="shared" si="9"/>
        <v>2.29737133529856</v>
      </c>
      <c r="F18" s="29">
        <f t="shared" si="0"/>
        <v>14182.62084310568</v>
      </c>
      <c r="G18" s="51">
        <f t="shared" si="10"/>
        <v>15350.646972656245</v>
      </c>
      <c r="H18" s="28">
        <f t="shared" si="1"/>
        <v>3837.661743164061</v>
      </c>
      <c r="I18" s="28">
        <f t="shared" si="2"/>
        <v>3704.047480316249</v>
      </c>
      <c r="J18" s="31">
        <f t="shared" si="3"/>
        <v>-133.61426284781191</v>
      </c>
      <c r="K18" s="31">
        <f t="shared" si="4"/>
        <v>-56.117990396081005</v>
      </c>
      <c r="L18" s="32">
        <f t="shared" si="11"/>
        <v>40083.221750648365</v>
      </c>
      <c r="M18" s="26">
        <f t="shared" si="13"/>
        <v>0</v>
      </c>
      <c r="N18" s="32">
        <f t="shared" si="12"/>
        <v>9490.17109583901</v>
      </c>
      <c r="O18" s="32">
        <f t="shared" si="5"/>
        <v>30593.050654809354</v>
      </c>
    </row>
    <row r="19" spans="2:15" ht="12.75">
      <c r="B19" s="53">
        <f t="shared" si="6"/>
        <v>9</v>
      </c>
      <c r="C19" s="27">
        <f t="shared" si="7"/>
        <v>2020</v>
      </c>
      <c r="D19" s="28">
        <f t="shared" si="8"/>
        <v>6114.765048755408</v>
      </c>
      <c r="E19" s="33">
        <f t="shared" si="9"/>
        <v>2.3433187620045315</v>
      </c>
      <c r="F19" s="29">
        <f t="shared" si="0"/>
        <v>14328.843663998103</v>
      </c>
      <c r="G19" s="51">
        <f t="shared" si="10"/>
        <v>11512.985229492184</v>
      </c>
      <c r="H19" s="28">
        <f t="shared" si="1"/>
        <v>11512.985229492184</v>
      </c>
      <c r="I19" s="28">
        <f t="shared" si="2"/>
        <v>3668.859029253245</v>
      </c>
      <c r="J19" s="31">
        <f t="shared" si="3"/>
        <v>-7844.126200238939</v>
      </c>
      <c r="K19" s="31">
        <f t="shared" si="4"/>
        <v>-3294.5330041003544</v>
      </c>
      <c r="L19" s="32">
        <f t="shared" si="11"/>
        <v>57706.59841874682</v>
      </c>
      <c r="M19" s="26">
        <f t="shared" si="13"/>
        <v>0</v>
      </c>
      <c r="N19" s="32">
        <f t="shared" si="12"/>
        <v>23819.01475983711</v>
      </c>
      <c r="O19" s="32">
        <f t="shared" si="5"/>
        <v>33887.58365890971</v>
      </c>
    </row>
    <row r="20" spans="2:15" ht="12.75">
      <c r="B20" s="53">
        <f t="shared" si="6"/>
        <v>10</v>
      </c>
      <c r="C20" s="27">
        <f t="shared" si="7"/>
        <v>2021</v>
      </c>
      <c r="D20" s="28">
        <f t="shared" si="8"/>
        <v>6056.674780792232</v>
      </c>
      <c r="E20" s="33">
        <f t="shared" si="9"/>
        <v>2.390185137244622</v>
      </c>
      <c r="F20" s="29">
        <f t="shared" si="0"/>
        <v>14476.574042173923</v>
      </c>
      <c r="G20" s="30">
        <f t="shared" si="10"/>
        <v>0</v>
      </c>
      <c r="H20" s="28">
        <f t="shared" si="1"/>
        <v>0</v>
      </c>
      <c r="I20" s="28">
        <f t="shared" si="2"/>
        <v>3634.004868475339</v>
      </c>
      <c r="J20" s="31">
        <f t="shared" si="3"/>
        <v>3634.004868475339</v>
      </c>
      <c r="K20" s="31">
        <f t="shared" si="4"/>
        <v>1526.2820447596423</v>
      </c>
      <c r="L20" s="32">
        <f t="shared" si="11"/>
        <v>70656.8904161611</v>
      </c>
      <c r="M20" s="26">
        <f t="shared" si="13"/>
        <v>0</v>
      </c>
      <c r="N20" s="32">
        <f t="shared" si="12"/>
        <v>38295.588802011036</v>
      </c>
      <c r="O20" s="32">
        <f t="shared" si="5"/>
        <v>32361.301614150063</v>
      </c>
    </row>
    <row r="21" spans="2:15" ht="12.75">
      <c r="B21" s="26">
        <f t="shared" si="6"/>
        <v>11</v>
      </c>
      <c r="C21" s="27">
        <f t="shared" si="7"/>
        <v>2022</v>
      </c>
      <c r="D21" s="28">
        <f t="shared" si="8"/>
        <v>5999.136370374706</v>
      </c>
      <c r="E21" s="33">
        <f t="shared" si="9"/>
        <v>2.4379888399895147</v>
      </c>
      <c r="F21" s="29">
        <f t="shared" si="0"/>
        <v>14625.827520548735</v>
      </c>
      <c r="G21" s="30">
        <f t="shared" si="10"/>
        <v>0</v>
      </c>
      <c r="H21" s="28">
        <f t="shared" si="1"/>
        <v>0</v>
      </c>
      <c r="I21" s="28">
        <f aca="true" t="shared" si="14" ref="I21:I30">D21*$M$3</f>
        <v>2399.6545481498824</v>
      </c>
      <c r="J21" s="31">
        <f t="shared" si="3"/>
        <v>2399.6545481498824</v>
      </c>
      <c r="K21" s="31">
        <f t="shared" si="4"/>
        <v>1007.8549102229506</v>
      </c>
      <c r="L21" s="32">
        <f t="shared" si="11"/>
        <v>84274.86302648688</v>
      </c>
      <c r="M21" s="26">
        <f t="shared" si="13"/>
        <v>0</v>
      </c>
      <c r="N21" s="32">
        <f t="shared" si="12"/>
        <v>52921.41632255977</v>
      </c>
      <c r="O21" s="32">
        <f t="shared" si="5"/>
        <v>31353.44670392711</v>
      </c>
    </row>
    <row r="22" spans="2:15" ht="12.75">
      <c r="B22" s="26">
        <f t="shared" si="6"/>
        <v>12</v>
      </c>
      <c r="C22" s="27">
        <f t="shared" si="7"/>
        <v>2023</v>
      </c>
      <c r="D22" s="28">
        <f t="shared" si="8"/>
        <v>5942.1445748561455</v>
      </c>
      <c r="E22" s="33">
        <f t="shared" si="9"/>
        <v>2.486748616789305</v>
      </c>
      <c r="F22" s="29">
        <f t="shared" si="0"/>
        <v>14776.619802285592</v>
      </c>
      <c r="G22" s="30">
        <f t="shared" si="10"/>
        <v>0</v>
      </c>
      <c r="H22" s="28">
        <f t="shared" si="1"/>
        <v>0</v>
      </c>
      <c r="I22" s="28">
        <f t="shared" si="14"/>
        <v>2376.8578299424585</v>
      </c>
      <c r="J22" s="31">
        <f t="shared" si="3"/>
        <v>2376.8578299424585</v>
      </c>
      <c r="K22" s="31">
        <f t="shared" si="4"/>
        <v>998.2802885758325</v>
      </c>
      <c r="L22" s="32">
        <f t="shared" si="11"/>
        <v>98053.20254019665</v>
      </c>
      <c r="M22" s="26">
        <f t="shared" si="13"/>
        <v>0</v>
      </c>
      <c r="N22" s="32">
        <f t="shared" si="12"/>
        <v>67698.03612484537</v>
      </c>
      <c r="O22" s="32">
        <f t="shared" si="5"/>
        <v>30355.166415351283</v>
      </c>
    </row>
    <row r="23" spans="2:15" ht="12.75">
      <c r="B23" s="26">
        <f t="shared" si="6"/>
        <v>13</v>
      </c>
      <c r="C23" s="27">
        <f t="shared" si="7"/>
        <v>2024</v>
      </c>
      <c r="D23" s="28">
        <f t="shared" si="8"/>
        <v>5885.694201395012</v>
      </c>
      <c r="E23" s="33">
        <f t="shared" si="9"/>
        <v>2.536483589125091</v>
      </c>
      <c r="F23" s="29">
        <f t="shared" si="0"/>
        <v>14928.966752447155</v>
      </c>
      <c r="G23" s="30">
        <f t="shared" si="10"/>
        <v>0</v>
      </c>
      <c r="H23" s="28">
        <f t="shared" si="1"/>
        <v>0</v>
      </c>
      <c r="I23" s="28">
        <f t="shared" si="14"/>
        <v>2354.2776805580047</v>
      </c>
      <c r="J23" s="31">
        <f t="shared" si="3"/>
        <v>2354.2776805580047</v>
      </c>
      <c r="K23" s="31">
        <f t="shared" si="4"/>
        <v>988.796625834362</v>
      </c>
      <c r="L23" s="32">
        <f t="shared" si="11"/>
        <v>111993.37266680945</v>
      </c>
      <c r="M23" s="26">
        <f t="shared" si="13"/>
        <v>0</v>
      </c>
      <c r="N23" s="32">
        <f t="shared" si="12"/>
        <v>82627.00287729253</v>
      </c>
      <c r="O23" s="32">
        <f t="shared" si="5"/>
        <v>29366.369789516917</v>
      </c>
    </row>
    <row r="24" spans="2:15" ht="12.75">
      <c r="B24" s="26">
        <f t="shared" si="6"/>
        <v>14</v>
      </c>
      <c r="C24" s="27">
        <f t="shared" si="7"/>
        <v>2025</v>
      </c>
      <c r="D24" s="28">
        <f t="shared" si="8"/>
        <v>5829.7801064817595</v>
      </c>
      <c r="E24" s="33">
        <f t="shared" si="9"/>
        <v>2.5872132609075926</v>
      </c>
      <c r="F24" s="29">
        <f t="shared" si="0"/>
        <v>15082.884399664885</v>
      </c>
      <c r="G24" s="30">
        <f t="shared" si="10"/>
        <v>0</v>
      </c>
      <c r="H24" s="28">
        <f t="shared" si="1"/>
        <v>0</v>
      </c>
      <c r="I24" s="28">
        <f t="shared" si="14"/>
        <v>2331.912042592704</v>
      </c>
      <c r="J24" s="31">
        <f t="shared" si="3"/>
        <v>2331.912042592704</v>
      </c>
      <c r="K24" s="31">
        <f t="shared" si="4"/>
        <v>979.4030578889357</v>
      </c>
      <c r="L24" s="32">
        <f t="shared" si="11"/>
        <v>126096.85400858539</v>
      </c>
      <c r="M24" s="26">
        <f t="shared" si="13"/>
        <v>0</v>
      </c>
      <c r="N24" s="32">
        <f t="shared" si="12"/>
        <v>97709.88727695741</v>
      </c>
      <c r="O24" s="32">
        <f t="shared" si="5"/>
        <v>28386.96673162798</v>
      </c>
    </row>
    <row r="25" spans="2:15" ht="12.75">
      <c r="B25" s="26">
        <f t="shared" si="6"/>
        <v>15</v>
      </c>
      <c r="C25" s="27">
        <f t="shared" si="7"/>
        <v>2026</v>
      </c>
      <c r="D25" s="28">
        <f t="shared" si="8"/>
        <v>5774.397195470183</v>
      </c>
      <c r="E25" s="33">
        <f t="shared" si="9"/>
        <v>2.6389575261257443</v>
      </c>
      <c r="F25" s="29">
        <f t="shared" si="0"/>
        <v>15238.38893782543</v>
      </c>
      <c r="G25" s="30">
        <f t="shared" si="10"/>
        <v>0</v>
      </c>
      <c r="H25" s="28">
        <f t="shared" si="1"/>
        <v>0</v>
      </c>
      <c r="I25" s="28">
        <f t="shared" si="14"/>
        <v>2309.758878188073</v>
      </c>
      <c r="J25" s="31">
        <f t="shared" si="3"/>
        <v>2309.758878188073</v>
      </c>
      <c r="K25" s="31">
        <f t="shared" si="4"/>
        <v>970.0987288389907</v>
      </c>
      <c r="L25" s="32">
        <f t="shared" si="11"/>
        <v>140365.14421757183</v>
      </c>
      <c r="M25" s="26">
        <f t="shared" si="13"/>
        <v>0</v>
      </c>
      <c r="N25" s="32">
        <f t="shared" si="12"/>
        <v>112948.27621478283</v>
      </c>
      <c r="O25" s="32">
        <f t="shared" si="5"/>
        <v>27416.868002788993</v>
      </c>
    </row>
    <row r="26" spans="2:15" ht="12.75">
      <c r="B26" s="26">
        <f t="shared" si="6"/>
        <v>16</v>
      </c>
      <c r="C26" s="27">
        <f t="shared" si="7"/>
        <v>2027</v>
      </c>
      <c r="D26" s="28">
        <f t="shared" si="8"/>
        <v>5719.540422113216</v>
      </c>
      <c r="E26" s="33">
        <f t="shared" si="9"/>
        <v>2.6917366766482593</v>
      </c>
      <c r="F26" s="29">
        <f t="shared" si="0"/>
        <v>15395.496727774409</v>
      </c>
      <c r="G26" s="30">
        <f t="shared" si="10"/>
        <v>0</v>
      </c>
      <c r="H26" s="28">
        <f t="shared" si="1"/>
        <v>0</v>
      </c>
      <c r="I26" s="28">
        <f t="shared" si="14"/>
        <v>2287.8161688452865</v>
      </c>
      <c r="J26" s="31">
        <f t="shared" si="3"/>
        <v>2287.8161688452865</v>
      </c>
      <c r="K26" s="31">
        <f t="shared" si="4"/>
        <v>960.8827909150203</v>
      </c>
      <c r="L26" s="32">
        <f t="shared" si="11"/>
        <v>154799.7581544312</v>
      </c>
      <c r="M26" s="26">
        <f t="shared" si="13"/>
        <v>0</v>
      </c>
      <c r="N26" s="32">
        <f t="shared" si="12"/>
        <v>128343.77294255725</v>
      </c>
      <c r="O26" s="32">
        <f t="shared" si="5"/>
        <v>26455.985211873965</v>
      </c>
    </row>
    <row r="27" spans="2:15" ht="12.75">
      <c r="B27" s="26">
        <f t="shared" si="6"/>
        <v>17</v>
      </c>
      <c r="C27" s="27">
        <f t="shared" si="7"/>
        <v>2028</v>
      </c>
      <c r="D27" s="28">
        <f t="shared" si="8"/>
        <v>5665.20478810314</v>
      </c>
      <c r="E27" s="33">
        <f t="shared" si="9"/>
        <v>2.7455714101812245</v>
      </c>
      <c r="F27" s="29">
        <f t="shared" si="0"/>
        <v>15554.224299037764</v>
      </c>
      <c r="G27" s="30">
        <f t="shared" si="10"/>
        <v>0</v>
      </c>
      <c r="H27" s="28">
        <f t="shared" si="1"/>
        <v>0</v>
      </c>
      <c r="I27" s="28">
        <f t="shared" si="14"/>
        <v>2266.0819152412564</v>
      </c>
      <c r="J27" s="31">
        <f t="shared" si="3"/>
        <v>2266.0819152412564</v>
      </c>
      <c r="K27" s="31">
        <f t="shared" si="4"/>
        <v>951.7544044013276</v>
      </c>
      <c r="L27" s="32">
        <f t="shared" si="11"/>
        <v>169402.22804906766</v>
      </c>
      <c r="M27" s="26">
        <f t="shared" si="13"/>
        <v>0</v>
      </c>
      <c r="N27" s="32">
        <f t="shared" si="12"/>
        <v>143897.997241595</v>
      </c>
      <c r="O27" s="32">
        <f t="shared" si="5"/>
        <v>25504.23080747266</v>
      </c>
    </row>
    <row r="28" spans="2:15" ht="12.75">
      <c r="B28" s="26">
        <f t="shared" si="6"/>
        <v>18</v>
      </c>
      <c r="C28" s="27">
        <f t="shared" si="7"/>
        <v>2029</v>
      </c>
      <c r="D28" s="28">
        <f t="shared" si="8"/>
        <v>5611.38534261616</v>
      </c>
      <c r="E28" s="33">
        <f t="shared" si="9"/>
        <v>2.8004828383848492</v>
      </c>
      <c r="F28" s="29">
        <f t="shared" si="0"/>
        <v>15714.588351560844</v>
      </c>
      <c r="G28" s="30">
        <f t="shared" si="10"/>
        <v>0</v>
      </c>
      <c r="H28" s="28">
        <f t="shared" si="1"/>
        <v>0</v>
      </c>
      <c r="I28" s="28">
        <f t="shared" si="14"/>
        <v>2244.5541370464643</v>
      </c>
      <c r="J28" s="31">
        <f t="shared" si="3"/>
        <v>2244.5541370464643</v>
      </c>
      <c r="K28" s="31">
        <f t="shared" si="4"/>
        <v>942.712737559515</v>
      </c>
      <c r="L28" s="32">
        <f t="shared" si="11"/>
        <v>184174.103663069</v>
      </c>
      <c r="M28" s="26">
        <f t="shared" si="13"/>
        <v>0</v>
      </c>
      <c r="N28" s="32">
        <f t="shared" si="12"/>
        <v>159612.58559315585</v>
      </c>
      <c r="O28" s="32">
        <f t="shared" si="5"/>
        <v>24561.518069913145</v>
      </c>
    </row>
    <row r="29" spans="2:15" ht="12.75">
      <c r="B29" s="26">
        <f t="shared" si="6"/>
        <v>19</v>
      </c>
      <c r="C29" s="27">
        <f t="shared" si="7"/>
        <v>2030</v>
      </c>
      <c r="D29" s="28">
        <f t="shared" si="8"/>
        <v>5558.077181861307</v>
      </c>
      <c r="E29" s="33">
        <f t="shared" si="9"/>
        <v>2.8564924951525463</v>
      </c>
      <c r="F29" s="29">
        <f t="shared" si="0"/>
        <v>15876.605757465437</v>
      </c>
      <c r="G29" s="30">
        <f t="shared" si="10"/>
        <v>0</v>
      </c>
      <c r="H29" s="28">
        <f t="shared" si="1"/>
        <v>0</v>
      </c>
      <c r="I29" s="28">
        <f t="shared" si="14"/>
        <v>2223.230872744523</v>
      </c>
      <c r="J29" s="31">
        <f t="shared" si="3"/>
        <v>2223.230872744523</v>
      </c>
      <c r="K29" s="31">
        <f t="shared" si="4"/>
        <v>933.7569665526996</v>
      </c>
      <c r="L29" s="32">
        <f t="shared" si="11"/>
        <v>199116.95245398174</v>
      </c>
      <c r="M29" s="26">
        <f t="shared" si="13"/>
        <v>0</v>
      </c>
      <c r="N29" s="32">
        <f t="shared" si="12"/>
        <v>175489.1913506213</v>
      </c>
      <c r="O29" s="32">
        <f t="shared" si="5"/>
        <v>23627.761103360448</v>
      </c>
    </row>
    <row r="30" spans="2:15" ht="12.75">
      <c r="B30" s="26">
        <f t="shared" si="6"/>
        <v>20</v>
      </c>
      <c r="C30" s="27">
        <f t="shared" si="7"/>
        <v>2031</v>
      </c>
      <c r="D30" s="28">
        <f t="shared" si="8"/>
        <v>5505.275448633624</v>
      </c>
      <c r="E30" s="33">
        <f t="shared" si="9"/>
        <v>2.913622345055597</v>
      </c>
      <c r="F30" s="29">
        <f t="shared" si="0"/>
        <v>16040.293562824905</v>
      </c>
      <c r="G30" s="30">
        <f t="shared" si="10"/>
        <v>0</v>
      </c>
      <c r="H30" s="28">
        <f t="shared" si="1"/>
        <v>0</v>
      </c>
      <c r="I30" s="28">
        <f t="shared" si="14"/>
        <v>2202.1101794534497</v>
      </c>
      <c r="J30" s="31">
        <f t="shared" si="3"/>
        <v>2202.1101794534497</v>
      </c>
      <c r="K30" s="31">
        <f t="shared" si="4"/>
        <v>924.8862753704489</v>
      </c>
      <c r="L30" s="32">
        <f t="shared" si="11"/>
        <v>214232.35974143617</v>
      </c>
      <c r="M30" s="26">
        <f t="shared" si="13"/>
        <v>0</v>
      </c>
      <c r="N30" s="32">
        <f t="shared" si="12"/>
        <v>191529.48491344618</v>
      </c>
      <c r="O30" s="32">
        <f t="shared" si="5"/>
        <v>22702.87482798999</v>
      </c>
    </row>
    <row r="31" spans="2:15" ht="12.75">
      <c r="B31" s="26">
        <f t="shared" si="6"/>
        <v>21</v>
      </c>
      <c r="C31" s="27">
        <f t="shared" si="7"/>
        <v>2032</v>
      </c>
      <c r="D31" s="28">
        <f t="shared" si="8"/>
        <v>5452.975331871605</v>
      </c>
      <c r="E31" s="33">
        <f t="shared" si="9"/>
        <v>2.971894791956709</v>
      </c>
      <c r="F31" s="29">
        <f t="shared" si="0"/>
        <v>16205.668989457628</v>
      </c>
      <c r="G31" s="30">
        <f t="shared" si="10"/>
        <v>0</v>
      </c>
      <c r="H31" s="28">
        <f t="shared" si="1"/>
        <v>0</v>
      </c>
      <c r="I31" s="28">
        <f aca="true" t="shared" si="15" ref="I31:I50">D31*$M$4</f>
        <v>2181.190132748642</v>
      </c>
      <c r="J31" s="31">
        <f t="shared" si="3"/>
        <v>2181.190132748642</v>
      </c>
      <c r="K31" s="31">
        <f t="shared" si="4"/>
        <v>916.0998557544297</v>
      </c>
      <c r="L31" s="32">
        <f t="shared" si="11"/>
        <v>229521.92887513936</v>
      </c>
      <c r="M31" s="26">
        <f t="shared" si="13"/>
        <v>0</v>
      </c>
      <c r="N31" s="32">
        <f t="shared" si="12"/>
        <v>207735.1539029038</v>
      </c>
      <c r="O31" s="32">
        <f t="shared" si="5"/>
        <v>21786.77497223555</v>
      </c>
    </row>
    <row r="32" spans="2:15" ht="12.75">
      <c r="B32" s="26">
        <f t="shared" si="6"/>
        <v>22</v>
      </c>
      <c r="C32" s="27">
        <f t="shared" si="7"/>
        <v>2033</v>
      </c>
      <c r="D32" s="28">
        <f t="shared" si="8"/>
        <v>5401.1720662188245</v>
      </c>
      <c r="E32" s="33">
        <f t="shared" si="9"/>
        <v>3.0313326877958433</v>
      </c>
      <c r="F32" s="29">
        <f t="shared" si="0"/>
        <v>16372.749436738937</v>
      </c>
      <c r="G32" s="30">
        <f t="shared" si="10"/>
        <v>0</v>
      </c>
      <c r="H32" s="28">
        <f t="shared" si="1"/>
        <v>0</v>
      </c>
      <c r="I32" s="28">
        <f t="shared" si="15"/>
        <v>2160.46882648753</v>
      </c>
      <c r="J32" s="31">
        <f t="shared" si="3"/>
        <v>2160.46882648753</v>
      </c>
      <c r="K32" s="31">
        <f t="shared" si="4"/>
        <v>907.3969071247625</v>
      </c>
      <c r="L32" s="32">
        <f t="shared" si="11"/>
        <v>244987.28140475354</v>
      </c>
      <c r="M32" s="26">
        <f t="shared" si="13"/>
        <v>0</v>
      </c>
      <c r="N32" s="32">
        <f t="shared" si="12"/>
        <v>224107.90333964274</v>
      </c>
      <c r="O32" s="32">
        <f t="shared" si="5"/>
        <v>20879.378065110795</v>
      </c>
    </row>
    <row r="33" spans="2:15" ht="12.75">
      <c r="B33" s="26">
        <f t="shared" si="6"/>
        <v>23</v>
      </c>
      <c r="C33" s="27">
        <f t="shared" si="7"/>
        <v>2034</v>
      </c>
      <c r="D33" s="28">
        <f t="shared" si="8"/>
        <v>5349.860931589746</v>
      </c>
      <c r="E33" s="33">
        <f t="shared" si="9"/>
        <v>3.0919593415517603</v>
      </c>
      <c r="F33" s="29">
        <f t="shared" si="0"/>
        <v>16541.55248343172</v>
      </c>
      <c r="G33" s="30">
        <f t="shared" si="10"/>
        <v>0</v>
      </c>
      <c r="H33" s="28">
        <f t="shared" si="1"/>
        <v>0</v>
      </c>
      <c r="I33" s="28">
        <f t="shared" si="15"/>
        <v>2139.944372635898</v>
      </c>
      <c r="J33" s="31">
        <f t="shared" si="3"/>
        <v>2139.944372635898</v>
      </c>
      <c r="K33" s="31">
        <f t="shared" si="4"/>
        <v>898.7766365070772</v>
      </c>
      <c r="L33" s="32">
        <f t="shared" si="11"/>
        <v>260630.0572516782</v>
      </c>
      <c r="M33" s="26">
        <f t="shared" si="13"/>
        <v>0</v>
      </c>
      <c r="N33" s="32">
        <f t="shared" si="12"/>
        <v>240649.45582307444</v>
      </c>
      <c r="O33" s="32">
        <f t="shared" si="5"/>
        <v>19980.601428603753</v>
      </c>
    </row>
    <row r="34" spans="2:15" ht="12.75">
      <c r="B34" s="26">
        <f t="shared" si="6"/>
        <v>24</v>
      </c>
      <c r="C34" s="27">
        <f t="shared" si="7"/>
        <v>2035</v>
      </c>
      <c r="D34" s="28">
        <f t="shared" si="8"/>
        <v>5299.037252739643</v>
      </c>
      <c r="E34" s="33">
        <f t="shared" si="9"/>
        <v>3.1537985283827954</v>
      </c>
      <c r="F34" s="29">
        <f t="shared" si="0"/>
        <v>16712.095889535896</v>
      </c>
      <c r="G34" s="30">
        <f t="shared" si="10"/>
        <v>0</v>
      </c>
      <c r="H34" s="28">
        <f t="shared" si="1"/>
        <v>0</v>
      </c>
      <c r="I34" s="28">
        <f t="shared" si="15"/>
        <v>2119.6149010958575</v>
      </c>
      <c r="J34" s="31">
        <f t="shared" si="3"/>
        <v>2119.6149010958575</v>
      </c>
      <c r="K34" s="31">
        <f t="shared" si="4"/>
        <v>890.2382584602601</v>
      </c>
      <c r="L34" s="32">
        <f t="shared" si="11"/>
        <v>276451.91488275386</v>
      </c>
      <c r="M34" s="26">
        <f t="shared" si="13"/>
        <v>0</v>
      </c>
      <c r="N34" s="32">
        <f t="shared" si="12"/>
        <v>257361.55171261035</v>
      </c>
      <c r="O34" s="32">
        <f t="shared" si="5"/>
        <v>19090.363170143508</v>
      </c>
    </row>
    <row r="35" spans="2:15" ht="12.75">
      <c r="B35" s="26">
        <f t="shared" si="6"/>
        <v>25</v>
      </c>
      <c r="C35" s="27">
        <f t="shared" si="7"/>
        <v>2036</v>
      </c>
      <c r="D35" s="28">
        <f t="shared" si="8"/>
        <v>5248.696398838616</v>
      </c>
      <c r="E35" s="33">
        <f t="shared" si="9"/>
        <v>3.2168744989504514</v>
      </c>
      <c r="F35" s="29">
        <f t="shared" si="0"/>
        <v>16884.39759815701</v>
      </c>
      <c r="G35" s="30">
        <f t="shared" si="10"/>
        <v>0</v>
      </c>
      <c r="H35" s="28">
        <f t="shared" si="1"/>
        <v>0</v>
      </c>
      <c r="I35" s="28">
        <f t="shared" si="15"/>
        <v>2099.4785595354465</v>
      </c>
      <c r="J35" s="31">
        <f t="shared" si="3"/>
        <v>2099.4785595354465</v>
      </c>
      <c r="K35" s="31">
        <f t="shared" si="4"/>
        <v>881.7809950048875</v>
      </c>
      <c r="L35" s="32">
        <f t="shared" si="11"/>
        <v>292454.531485906</v>
      </c>
      <c r="M35" s="26">
        <f t="shared" si="13"/>
        <v>0</v>
      </c>
      <c r="N35" s="32">
        <f t="shared" si="12"/>
        <v>274245.94931076735</v>
      </c>
      <c r="O35" s="32">
        <f t="shared" si="5"/>
        <v>18208.58217513864</v>
      </c>
    </row>
    <row r="36" spans="2:15" ht="12.75">
      <c r="B36" s="26">
        <f t="shared" si="6"/>
        <v>26</v>
      </c>
      <c r="C36" s="27">
        <f t="shared" si="7"/>
        <v>2037</v>
      </c>
      <c r="D36" s="28">
        <f t="shared" si="8"/>
        <v>5198.833783049649</v>
      </c>
      <c r="E36" s="33">
        <f t="shared" si="9"/>
        <v>3.2812119889294604</v>
      </c>
      <c r="F36" s="29">
        <f t="shared" si="0"/>
        <v>17058.475737394012</v>
      </c>
      <c r="G36" s="30">
        <f t="shared" si="10"/>
        <v>0</v>
      </c>
      <c r="H36" s="28">
        <f t="shared" si="1"/>
        <v>0</v>
      </c>
      <c r="I36" s="28">
        <f t="shared" si="15"/>
        <v>2079.5335132198597</v>
      </c>
      <c r="J36" s="31">
        <f t="shared" si="3"/>
        <v>2079.5335132198597</v>
      </c>
      <c r="K36" s="31">
        <f t="shared" si="4"/>
        <v>873.404075552341</v>
      </c>
      <c r="L36" s="32">
        <f t="shared" si="11"/>
        <v>308639.60314774764</v>
      </c>
      <c r="M36" s="26">
        <f t="shared" si="13"/>
        <v>0</v>
      </c>
      <c r="N36" s="32">
        <f t="shared" si="12"/>
        <v>291304.42504816136</v>
      </c>
      <c r="O36" s="32">
        <f t="shared" si="5"/>
        <v>17335.17809958628</v>
      </c>
    </row>
    <row r="37" spans="2:15" ht="12.75">
      <c r="B37" s="26">
        <f t="shared" si="6"/>
        <v>27</v>
      </c>
      <c r="C37" s="27">
        <f t="shared" si="7"/>
        <v>2038</v>
      </c>
      <c r="D37" s="28">
        <f t="shared" si="8"/>
        <v>5149.444862110678</v>
      </c>
      <c r="E37" s="33">
        <f t="shared" si="9"/>
        <v>3.3468362287080495</v>
      </c>
      <c r="F37" s="29">
        <f t="shared" si="0"/>
        <v>17234.348622246544</v>
      </c>
      <c r="G37" s="30">
        <f t="shared" si="10"/>
        <v>0</v>
      </c>
      <c r="H37" s="28">
        <f t="shared" si="1"/>
        <v>0</v>
      </c>
      <c r="I37" s="28">
        <f t="shared" si="15"/>
        <v>2059.777944844271</v>
      </c>
      <c r="J37" s="31">
        <f t="shared" si="3"/>
        <v>2059.777944844271</v>
      </c>
      <c r="K37" s="31">
        <f t="shared" si="4"/>
        <v>865.1067368345938</v>
      </c>
      <c r="L37" s="32">
        <f t="shared" si="11"/>
        <v>325008.8450331596</v>
      </c>
      <c r="M37" s="26">
        <f t="shared" si="13"/>
        <v>0</v>
      </c>
      <c r="N37" s="32">
        <f t="shared" si="12"/>
        <v>308538.7736704079</v>
      </c>
      <c r="O37" s="32">
        <f t="shared" si="5"/>
        <v>16470.07136275171</v>
      </c>
    </row>
    <row r="38" spans="2:15" ht="12.75">
      <c r="B38" s="26">
        <f t="shared" si="6"/>
        <v>28</v>
      </c>
      <c r="C38" s="27">
        <f t="shared" si="7"/>
        <v>2039</v>
      </c>
      <c r="D38" s="28">
        <f t="shared" si="8"/>
        <v>5100.525135920626</v>
      </c>
      <c r="E38" s="33">
        <f t="shared" si="9"/>
        <v>3.4137729532822103</v>
      </c>
      <c r="F38" s="29">
        <f t="shared" si="0"/>
        <v>17412.034756541903</v>
      </c>
      <c r="G38" s="30">
        <f t="shared" si="10"/>
        <v>0</v>
      </c>
      <c r="H38" s="28">
        <f t="shared" si="1"/>
        <v>0</v>
      </c>
      <c r="I38" s="28">
        <f t="shared" si="15"/>
        <v>2040.2100543682504</v>
      </c>
      <c r="J38" s="31">
        <f t="shared" si="3"/>
        <v>2040.2100543682504</v>
      </c>
      <c r="K38" s="31">
        <f t="shared" si="4"/>
        <v>856.8882228346652</v>
      </c>
      <c r="L38" s="32">
        <f t="shared" si="11"/>
        <v>341563.9915668668</v>
      </c>
      <c r="M38" s="26">
        <f t="shared" si="13"/>
        <v>0</v>
      </c>
      <c r="N38" s="32">
        <f t="shared" si="12"/>
        <v>325950.8084269498</v>
      </c>
      <c r="O38" s="32">
        <f t="shared" si="5"/>
        <v>15613.183139917033</v>
      </c>
    </row>
    <row r="39" spans="2:15" ht="12.75">
      <c r="B39" s="26">
        <f t="shared" si="6"/>
        <v>29</v>
      </c>
      <c r="C39" s="27">
        <f t="shared" si="7"/>
        <v>2040</v>
      </c>
      <c r="D39" s="28">
        <f t="shared" si="8"/>
        <v>5052.07014712938</v>
      </c>
      <c r="E39" s="33">
        <f t="shared" si="9"/>
        <v>3.4820484123478543</v>
      </c>
      <c r="F39" s="29">
        <f t="shared" si="0"/>
        <v>17591.552834881848</v>
      </c>
      <c r="G39" s="30">
        <f t="shared" si="10"/>
        <v>0</v>
      </c>
      <c r="H39" s="28">
        <f t="shared" si="1"/>
        <v>0</v>
      </c>
      <c r="I39" s="28">
        <f t="shared" si="15"/>
        <v>2020.8280588517518</v>
      </c>
      <c r="J39" s="31">
        <f t="shared" si="3"/>
        <v>2020.8280588517518</v>
      </c>
      <c r="K39" s="31">
        <f t="shared" si="4"/>
        <v>848.7477847177357</v>
      </c>
      <c r="L39" s="32">
        <f t="shared" si="11"/>
        <v>358306.796617031</v>
      </c>
      <c r="M39" s="26">
        <f t="shared" si="13"/>
        <v>0</v>
      </c>
      <c r="N39" s="32">
        <f t="shared" si="12"/>
        <v>343542.3612618316</v>
      </c>
      <c r="O39" s="32">
        <f t="shared" si="5"/>
        <v>14764.435355199385</v>
      </c>
    </row>
    <row r="40" spans="2:15" ht="12.75">
      <c r="B40" s="34">
        <f t="shared" si="6"/>
        <v>30</v>
      </c>
      <c r="C40" s="35">
        <f t="shared" si="7"/>
        <v>2041</v>
      </c>
      <c r="D40" s="36">
        <f t="shared" si="8"/>
        <v>5004.075480731651</v>
      </c>
      <c r="E40" s="37">
        <f t="shared" si="9"/>
        <v>3.5516893805948113</v>
      </c>
      <c r="F40" s="38">
        <f t="shared" si="0"/>
        <v>17772.92174460948</v>
      </c>
      <c r="G40" s="39">
        <f t="shared" si="10"/>
        <v>0</v>
      </c>
      <c r="H40" s="36">
        <f t="shared" si="1"/>
        <v>0</v>
      </c>
      <c r="I40" s="36">
        <f t="shared" si="15"/>
        <v>2001.6301922926605</v>
      </c>
      <c r="J40" s="40">
        <f t="shared" si="3"/>
        <v>2001.6301922926605</v>
      </c>
      <c r="K40" s="40">
        <f t="shared" si="4"/>
        <v>840.6846807629173</v>
      </c>
      <c r="L40" s="41">
        <f t="shared" si="11"/>
        <v>375239.03368087753</v>
      </c>
      <c r="M40" s="34">
        <f t="shared" si="13"/>
        <v>0</v>
      </c>
      <c r="N40" s="41">
        <f t="shared" si="12"/>
        <v>361315.2830064411</v>
      </c>
      <c r="O40" s="41">
        <f t="shared" si="5"/>
        <v>13923.750674436451</v>
      </c>
    </row>
    <row r="41" spans="2:15" ht="12.75">
      <c r="B41" s="34">
        <f t="shared" si="6"/>
        <v>31</v>
      </c>
      <c r="C41" s="35">
        <f t="shared" si="7"/>
        <v>2042</v>
      </c>
      <c r="D41" s="36">
        <f t="shared" si="8"/>
        <v>4956.5367636647</v>
      </c>
      <c r="E41" s="37">
        <f t="shared" si="9"/>
        <v>3.6227231682067074</v>
      </c>
      <c r="F41" s="38">
        <f t="shared" si="0"/>
        <v>17956.1605677964</v>
      </c>
      <c r="G41" s="39">
        <f t="shared" si="10"/>
        <v>0</v>
      </c>
      <c r="H41" s="36">
        <f t="shared" si="1"/>
        <v>0</v>
      </c>
      <c r="I41" s="36">
        <f t="shared" si="15"/>
        <v>1982.61470546588</v>
      </c>
      <c r="J41" s="40">
        <f t="shared" si="3"/>
        <v>1982.61470546588</v>
      </c>
      <c r="K41" s="40">
        <f t="shared" si="4"/>
        <v>832.6981762956696</v>
      </c>
      <c r="L41" s="41">
        <f t="shared" si="11"/>
        <v>392362.49607237824</v>
      </c>
      <c r="M41" s="34">
        <f t="shared" si="13"/>
        <v>0</v>
      </c>
      <c r="N41" s="41">
        <f t="shared" si="12"/>
        <v>379271.44357423746</v>
      </c>
      <c r="O41" s="41">
        <f t="shared" si="5"/>
        <v>13091.05249814078</v>
      </c>
    </row>
    <row r="42" spans="2:15" ht="12.75">
      <c r="B42" s="34">
        <f t="shared" si="6"/>
        <v>32</v>
      </c>
      <c r="C42" s="35">
        <f t="shared" si="7"/>
        <v>2043</v>
      </c>
      <c r="D42" s="36">
        <f t="shared" si="8"/>
        <v>4909.449664409885</v>
      </c>
      <c r="E42" s="37">
        <f t="shared" si="9"/>
        <v>3.6951776315708416</v>
      </c>
      <c r="F42" s="38">
        <f t="shared" si="0"/>
        <v>18141.28858325038</v>
      </c>
      <c r="G42" s="39">
        <f t="shared" si="10"/>
        <v>0</v>
      </c>
      <c r="H42" s="36">
        <f t="shared" si="1"/>
        <v>0</v>
      </c>
      <c r="I42" s="36">
        <f t="shared" si="15"/>
        <v>1963.7798657639541</v>
      </c>
      <c r="J42" s="40">
        <f t="shared" si="3"/>
        <v>1963.7798657639541</v>
      </c>
      <c r="K42" s="40">
        <f t="shared" si="4"/>
        <v>824.7875436208607</v>
      </c>
      <c r="L42" s="41">
        <f t="shared" si="11"/>
        <v>409678.99711200775</v>
      </c>
      <c r="M42" s="34">
        <f t="shared" si="13"/>
        <v>0</v>
      </c>
      <c r="N42" s="41">
        <f t="shared" si="12"/>
        <v>397412.73215748783</v>
      </c>
      <c r="O42" s="41">
        <f t="shared" si="5"/>
        <v>12266.264954519924</v>
      </c>
    </row>
    <row r="43" spans="2:15" ht="12.75">
      <c r="B43" s="34">
        <f t="shared" si="6"/>
        <v>33</v>
      </c>
      <c r="C43" s="35">
        <f t="shared" si="7"/>
        <v>2044</v>
      </c>
      <c r="D43" s="36">
        <f t="shared" si="8"/>
        <v>4862.809892597991</v>
      </c>
      <c r="E43" s="37">
        <f t="shared" si="9"/>
        <v>3.7690811842022582</v>
      </c>
      <c r="F43" s="38">
        <f t="shared" si="0"/>
        <v>18328.325268543693</v>
      </c>
      <c r="G43" s="39">
        <f t="shared" si="10"/>
        <v>0</v>
      </c>
      <c r="H43" s="36">
        <f t="shared" si="1"/>
        <v>0</v>
      </c>
      <c r="I43" s="36">
        <f t="shared" si="15"/>
        <v>1945.1239570391965</v>
      </c>
      <c r="J43" s="40">
        <f t="shared" si="3"/>
        <v>1945.1239570391965</v>
      </c>
      <c r="K43" s="40">
        <f t="shared" si="4"/>
        <v>816.9520619564626</v>
      </c>
      <c r="L43" s="41">
        <f t="shared" si="11"/>
        <v>427190.37031859497</v>
      </c>
      <c r="M43" s="34">
        <f t="shared" si="13"/>
        <v>0</v>
      </c>
      <c r="N43" s="41">
        <f t="shared" si="12"/>
        <v>415741.0574260315</v>
      </c>
      <c r="O43" s="41">
        <f t="shared" si="5"/>
        <v>11449.312892563466</v>
      </c>
    </row>
    <row r="44" spans="2:15" ht="12.75">
      <c r="B44" s="34">
        <f t="shared" si="6"/>
        <v>34</v>
      </c>
      <c r="C44" s="35">
        <f t="shared" si="7"/>
        <v>2045</v>
      </c>
      <c r="D44" s="36">
        <f t="shared" si="8"/>
        <v>4816.61319861831</v>
      </c>
      <c r="E44" s="37">
        <f t="shared" si="9"/>
        <v>3.8444628078863032</v>
      </c>
      <c r="F44" s="38">
        <f t="shared" si="0"/>
        <v>18517.290302062378</v>
      </c>
      <c r="G44" s="39">
        <f t="shared" si="10"/>
        <v>0</v>
      </c>
      <c r="H44" s="36">
        <f t="shared" si="1"/>
        <v>0</v>
      </c>
      <c r="I44" s="36">
        <f t="shared" si="15"/>
        <v>1926.6452794473241</v>
      </c>
      <c r="J44" s="40">
        <f t="shared" si="3"/>
        <v>1926.6452794473241</v>
      </c>
      <c r="K44" s="40">
        <f t="shared" si="4"/>
        <v>809.1910173678762</v>
      </c>
      <c r="L44" s="41">
        <f t="shared" si="11"/>
        <v>444898.4696032895</v>
      </c>
      <c r="M44" s="34">
        <f t="shared" si="13"/>
        <v>0</v>
      </c>
      <c r="N44" s="41">
        <f t="shared" si="12"/>
        <v>434258.34772809385</v>
      </c>
      <c r="O44" s="41">
        <f t="shared" si="5"/>
        <v>10640.121875195648</v>
      </c>
    </row>
    <row r="45" spans="2:15" ht="12.75">
      <c r="B45" s="34">
        <f t="shared" si="6"/>
        <v>35</v>
      </c>
      <c r="C45" s="35">
        <f t="shared" si="7"/>
        <v>2046</v>
      </c>
      <c r="D45" s="36">
        <f t="shared" si="8"/>
        <v>4770.855373231436</v>
      </c>
      <c r="E45" s="37">
        <f t="shared" si="9"/>
        <v>3.9213520640440294</v>
      </c>
      <c r="F45" s="38">
        <f t="shared" si="0"/>
        <v>18708.203565076637</v>
      </c>
      <c r="G45" s="39">
        <f t="shared" si="10"/>
        <v>0</v>
      </c>
      <c r="H45" s="36">
        <f t="shared" si="1"/>
        <v>0</v>
      </c>
      <c r="I45" s="36">
        <f t="shared" si="15"/>
        <v>1908.3421492925745</v>
      </c>
      <c r="J45" s="40">
        <f t="shared" si="3"/>
        <v>1908.3421492925745</v>
      </c>
      <c r="K45" s="40">
        <f t="shared" si="4"/>
        <v>801.5037027028812</v>
      </c>
      <c r="L45" s="41">
        <f t="shared" si="11"/>
        <v>462805.16946566326</v>
      </c>
      <c r="M45" s="34">
        <f t="shared" si="13"/>
        <v>0</v>
      </c>
      <c r="N45" s="41">
        <f t="shared" si="12"/>
        <v>452966.5512931705</v>
      </c>
      <c r="O45" s="41">
        <f t="shared" si="5"/>
        <v>9838.618172492774</v>
      </c>
    </row>
    <row r="46" spans="2:15" ht="12.75">
      <c r="B46" s="34">
        <f t="shared" si="6"/>
        <v>36</v>
      </c>
      <c r="C46" s="35">
        <f t="shared" si="7"/>
        <v>2047</v>
      </c>
      <c r="D46" s="36">
        <f t="shared" si="8"/>
        <v>4725.532247185737</v>
      </c>
      <c r="E46" s="37">
        <f t="shared" si="9"/>
        <v>3.99977910532491</v>
      </c>
      <c r="F46" s="38">
        <f t="shared" si="0"/>
        <v>18901.085143832577</v>
      </c>
      <c r="G46" s="39">
        <f t="shared" si="10"/>
        <v>0</v>
      </c>
      <c r="H46" s="36">
        <f t="shared" si="1"/>
        <v>0</v>
      </c>
      <c r="I46" s="36">
        <f t="shared" si="15"/>
        <v>1890.212898874295</v>
      </c>
      <c r="J46" s="40">
        <f t="shared" si="3"/>
        <v>1890.212898874295</v>
      </c>
      <c r="K46" s="40">
        <f t="shared" si="4"/>
        <v>793.8894175272038</v>
      </c>
      <c r="L46" s="41">
        <f t="shared" si="11"/>
        <v>480912.3651919686</v>
      </c>
      <c r="M46" s="34">
        <f t="shared" si="13"/>
        <v>0</v>
      </c>
      <c r="N46" s="41">
        <f t="shared" si="12"/>
        <v>471867.63643700304</v>
      </c>
      <c r="O46" s="41">
        <f t="shared" si="5"/>
        <v>9044.728754965588</v>
      </c>
    </row>
    <row r="47" spans="2:15" ht="12.75">
      <c r="B47" s="34">
        <f t="shared" si="6"/>
        <v>37</v>
      </c>
      <c r="C47" s="35">
        <f t="shared" si="7"/>
        <v>2048</v>
      </c>
      <c r="D47" s="36">
        <f t="shared" si="8"/>
        <v>4680.639690837473</v>
      </c>
      <c r="E47" s="37">
        <f t="shared" si="9"/>
        <v>4.079774687431408</v>
      </c>
      <c r="F47" s="38">
        <f t="shared" si="0"/>
        <v>19095.955331665493</v>
      </c>
      <c r="G47" s="39">
        <f t="shared" si="10"/>
        <v>0</v>
      </c>
      <c r="H47" s="36">
        <f t="shared" si="1"/>
        <v>0</v>
      </c>
      <c r="I47" s="36">
        <f t="shared" si="15"/>
        <v>1872.2558763349891</v>
      </c>
      <c r="J47" s="40">
        <f t="shared" si="3"/>
        <v>1872.2558763349891</v>
      </c>
      <c r="K47" s="40">
        <f t="shared" si="4"/>
        <v>786.3474680606954</v>
      </c>
      <c r="L47" s="41">
        <f t="shared" si="11"/>
        <v>499221.9730555734</v>
      </c>
      <c r="M47" s="34">
        <f t="shared" si="13"/>
        <v>0</v>
      </c>
      <c r="N47" s="41">
        <f t="shared" si="12"/>
        <v>490963.5917686685</v>
      </c>
      <c r="O47" s="41">
        <f t="shared" si="5"/>
        <v>8258.381286904914</v>
      </c>
    </row>
    <row r="48" spans="2:15" ht="12.75">
      <c r="B48" s="34">
        <f t="shared" si="6"/>
        <v>38</v>
      </c>
      <c r="C48" s="35">
        <f t="shared" si="7"/>
        <v>2049</v>
      </c>
      <c r="D48" s="36">
        <f t="shared" si="8"/>
        <v>4636.1736137745165</v>
      </c>
      <c r="E48" s="37">
        <f t="shared" si="9"/>
        <v>4.161370181180036</v>
      </c>
      <c r="F48" s="38">
        <f t="shared" si="0"/>
        <v>19292.834631134963</v>
      </c>
      <c r="G48" s="39">
        <f t="shared" si="10"/>
        <v>0</v>
      </c>
      <c r="H48" s="36">
        <f t="shared" si="1"/>
        <v>0</v>
      </c>
      <c r="I48" s="36">
        <f t="shared" si="15"/>
        <v>1854.4694455098067</v>
      </c>
      <c r="J48" s="40">
        <f t="shared" si="3"/>
        <v>1854.4694455098067</v>
      </c>
      <c r="K48" s="40">
        <f t="shared" si="4"/>
        <v>778.8771671141188</v>
      </c>
      <c r="L48" s="41">
        <f t="shared" si="11"/>
        <v>517735.9305195943</v>
      </c>
      <c r="M48" s="34">
        <f t="shared" si="13"/>
        <v>0</v>
      </c>
      <c r="N48" s="41">
        <f t="shared" si="12"/>
        <v>510256.4263998035</v>
      </c>
      <c r="O48" s="41">
        <f t="shared" si="5"/>
        <v>7479.504119790799</v>
      </c>
    </row>
    <row r="49" spans="2:15" ht="12.75">
      <c r="B49" s="34">
        <f t="shared" si="6"/>
        <v>39</v>
      </c>
      <c r="C49" s="35">
        <f t="shared" si="7"/>
        <v>2050</v>
      </c>
      <c r="D49" s="36">
        <f t="shared" si="8"/>
        <v>4592.1299644436585</v>
      </c>
      <c r="E49" s="37">
        <f t="shared" si="9"/>
        <v>4.244597584803637</v>
      </c>
      <c r="F49" s="38">
        <f t="shared" si="0"/>
        <v>19491.743756181964</v>
      </c>
      <c r="G49" s="39">
        <f t="shared" si="10"/>
        <v>0</v>
      </c>
      <c r="H49" s="36">
        <f t="shared" si="1"/>
        <v>0</v>
      </c>
      <c r="I49" s="36">
        <f t="shared" si="15"/>
        <v>1836.8519857774636</v>
      </c>
      <c r="J49" s="40">
        <f t="shared" si="3"/>
        <v>1836.8519857774636</v>
      </c>
      <c r="K49" s="40">
        <f t="shared" si="4"/>
        <v>771.4778340265347</v>
      </c>
      <c r="L49" s="41">
        <f t="shared" si="11"/>
        <v>536456.1964417497</v>
      </c>
      <c r="M49" s="34">
        <f t="shared" si="13"/>
        <v>0</v>
      </c>
      <c r="N49" s="41">
        <f t="shared" si="12"/>
        <v>529748.1701559854</v>
      </c>
      <c r="O49" s="41">
        <f t="shared" si="5"/>
        <v>6708.026285764296</v>
      </c>
    </row>
    <row r="50" spans="2:15" ht="12.75">
      <c r="B50" s="42">
        <f t="shared" si="6"/>
        <v>40</v>
      </c>
      <c r="C50" s="43">
        <f t="shared" si="7"/>
        <v>2051</v>
      </c>
      <c r="D50" s="44">
        <f t="shared" si="8"/>
        <v>4548.5047297814435</v>
      </c>
      <c r="E50" s="45">
        <f t="shared" si="9"/>
        <v>4.32948953649971</v>
      </c>
      <c r="F50" s="46">
        <f t="shared" si="0"/>
        <v>19692.7036343082</v>
      </c>
      <c r="G50" s="47">
        <f t="shared" si="10"/>
        <v>0</v>
      </c>
      <c r="H50" s="44">
        <f t="shared" si="1"/>
        <v>0</v>
      </c>
      <c r="I50" s="44">
        <f t="shared" si="15"/>
        <v>1819.4018919125774</v>
      </c>
      <c r="J50" s="48">
        <f t="shared" si="3"/>
        <v>1819.4018919125774</v>
      </c>
      <c r="K50" s="48">
        <f t="shared" si="4"/>
        <v>764.1487946032825</v>
      </c>
      <c r="L50" s="49">
        <f t="shared" si="11"/>
        <v>555384.7512814546</v>
      </c>
      <c r="M50" s="42">
        <f t="shared" si="13"/>
        <v>0</v>
      </c>
      <c r="N50" s="49">
        <f t="shared" si="12"/>
        <v>549440.8737902936</v>
      </c>
      <c r="O50" s="49">
        <f t="shared" si="5"/>
        <v>5943.877491160994</v>
      </c>
    </row>
  </sheetData>
  <sheetProtection/>
  <mergeCells count="22">
    <mergeCell ref="L1:M1"/>
    <mergeCell ref="B2:D2"/>
    <mergeCell ref="G2:I2"/>
    <mergeCell ref="B3:D3"/>
    <mergeCell ref="G3:I3"/>
    <mergeCell ref="G4:I4"/>
    <mergeCell ref="B5:D5"/>
    <mergeCell ref="G5:I5"/>
    <mergeCell ref="B6:D6"/>
    <mergeCell ref="B7:D7"/>
    <mergeCell ref="B1:E1"/>
    <mergeCell ref="G1:J1"/>
    <mergeCell ref="Q1:R1"/>
    <mergeCell ref="M9:N9"/>
    <mergeCell ref="O9:O10"/>
    <mergeCell ref="B9:B10"/>
    <mergeCell ref="C9:C10"/>
    <mergeCell ref="D9:D10"/>
    <mergeCell ref="E9:E10"/>
    <mergeCell ref="F9:F10"/>
    <mergeCell ref="G9:L9"/>
    <mergeCell ref="B4:D4"/>
  </mergeCells>
  <hyperlinks>
    <hyperlink ref="U3" r:id="rId1" display="http://danenergi.dk/oekonomi/skatteregler"/>
    <hyperlink ref="U2" r:id="rId2" display="http://www.skat.dk/SKAT.aspx?oId=1973865&amp;vId=0"/>
  </hyperlinks>
  <printOptions/>
  <pageMargins left="0.39375" right="0.43333333333333335" top="0.39375" bottom="0.39375" header="0.5118055555555555" footer="0.5118055555555555"/>
  <pageSetup firstPageNumber="1" useFirstPageNumber="1" fitToHeight="2" fitToWidth="1" horizontalDpi="300" verticalDpi="300" orientation="landscape" paperSize="9" scale="8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Juhler</dc:creator>
  <cp:keywords/>
  <dc:description/>
  <cp:lastModifiedBy>Mads</cp:lastModifiedBy>
  <cp:lastPrinted>2014-01-02T13:51:12Z</cp:lastPrinted>
  <dcterms:created xsi:type="dcterms:W3CDTF">2012-09-28T11:39:25Z</dcterms:created>
  <dcterms:modified xsi:type="dcterms:W3CDTF">2016-03-18T19:32:46Z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