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p791\Desktop\"/>
    </mc:Choice>
  </mc:AlternateContent>
  <xr:revisionPtr revIDLastSave="0" documentId="13_ncr:1_{C9BC7797-F841-4753-A308-72C7813CD6E0}" xr6:coauthVersionLast="47" xr6:coauthVersionMax="47" xr10:uidLastSave="{00000000-0000-0000-0000-000000000000}"/>
  <bookViews>
    <workbookView xWindow="-120" yWindow="-120" windowWidth="29040" windowHeight="16440" xr2:uid="{0E7305ED-6742-4832-86CF-2A99B87952BB}"/>
  </bookViews>
  <sheets>
    <sheet name="Dim. limtræsbjælk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" l="1"/>
  <c r="B9" i="1"/>
  <c r="F19" i="1"/>
  <c r="F18" i="1"/>
  <c r="F12" i="1"/>
  <c r="D6" i="1"/>
  <c r="F20" i="1" s="1"/>
  <c r="F10" i="1" l="1"/>
  <c r="F11" i="1"/>
  <c r="F14" i="1"/>
  <c r="F9" i="1"/>
  <c r="F13" i="1"/>
  <c r="B13" i="1" s="1"/>
  <c r="F15" i="1"/>
  <c r="B15" i="1" s="1"/>
  <c r="F16" i="1"/>
  <c r="B16" i="1" s="1"/>
  <c r="F17" i="1"/>
  <c r="B17" i="1" s="1"/>
  <c r="F21" i="1"/>
  <c r="B21" i="1"/>
  <c r="B20" i="1"/>
  <c r="B12" i="1"/>
  <c r="B19" i="1"/>
  <c r="B10" i="1"/>
  <c r="B18" i="1"/>
  <c r="B14" i="1"/>
  <c r="B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Pedersen</author>
  </authors>
  <commentList>
    <comment ref="E3" authorId="0" shapeId="0" xr:uid="{804B64CF-175C-4EDC-A348-18EC37A752E1}">
      <text>
        <r>
          <rPr>
            <b/>
            <sz val="9"/>
            <color indexed="81"/>
            <rFont val="Tahoma"/>
            <charset val="1"/>
          </rPr>
          <t>Michael Pedersen:</t>
        </r>
        <r>
          <rPr>
            <sz val="9"/>
            <color indexed="81"/>
            <rFont val="Tahoma"/>
            <charset val="1"/>
          </rPr>
          <t xml:space="preserve">
x-akse</t>
        </r>
      </text>
    </comment>
    <comment ref="E4" authorId="0" shapeId="0" xr:uid="{8BD5CC90-2DBB-4C3E-90E2-3A2CF5FA99EB}">
      <text>
        <r>
          <rPr>
            <b/>
            <sz val="9"/>
            <color indexed="81"/>
            <rFont val="Tahoma"/>
            <charset val="1"/>
          </rPr>
          <t>Michael Pedersen:</t>
        </r>
        <r>
          <rPr>
            <sz val="9"/>
            <color indexed="81"/>
            <rFont val="Tahoma"/>
            <charset val="1"/>
          </rPr>
          <t xml:space="preserve">
y-akse</t>
        </r>
      </text>
    </comment>
  </commentList>
</comments>
</file>

<file path=xl/sharedStrings.xml><?xml version="1.0" encoding="utf-8"?>
<sst xmlns="http://schemas.openxmlformats.org/spreadsheetml/2006/main" count="28" uniqueCount="13">
  <si>
    <t>Nr</t>
  </si>
  <si>
    <t>Af Michael Pedersen</t>
  </si>
  <si>
    <t>Lastopland</t>
  </si>
  <si>
    <t>Lastgruppe, Boliglast, L40=GL30, L30=GL28, c=homogen (samme styrkekl.), h=lav styrke.</t>
  </si>
  <si>
    <t>Spændvidde</t>
  </si>
  <si>
    <t>[m]</t>
  </si>
  <si>
    <t>Spændvidde (+7%)</t>
  </si>
  <si>
    <t>Lastopland       (≈)</t>
  </si>
  <si>
    <t xml:space="preserve">Dette gælder, når Knud Ahlers’ `Dimensionering med diagrammer’ anvendes til overslagsdimensionering. </t>
  </si>
  <si>
    <t xml:space="preserve">eksponentiel funktion </t>
  </si>
  <si>
    <t>Dimensionering af GLC30 limtræsbjælke</t>
  </si>
  <si>
    <t xml:space="preserve">Ifølge nye standarder i DS, vedrørende bjælker i limtræ, skal der påregnes ekstra 7% på spændvidde. </t>
  </si>
  <si>
    <t>y-aksen=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</si>
</sst>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0000"/>
  </numFmts>
  <fonts count="6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0" fillId="0" borderId="1" xfId="0" applyBorder="1"/>
    <xf numFmtId="165" fontId="0" fillId="0" borderId="1" xfId="0" applyNumberFormat="1" applyBorder="1"/>
    <xf numFmtId="164" fontId="0" fillId="2" borderId="2" xfId="0" applyNumberFormat="1" applyFill="1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4" xfId="0" applyBorder="1"/>
    <xf numFmtId="164" fontId="0" fillId="2" borderId="1" xfId="0" applyNumberFormat="1" applyFill="1" applyBorder="1"/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/>
    </xf>
    <xf numFmtId="166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381000</xdr:colOff>
      <xdr:row>2</xdr:row>
      <xdr:rowOff>19050</xdr:rowOff>
    </xdr:from>
    <xdr:to>
      <xdr:col>9</xdr:col>
      <xdr:colOff>257175</xdr:colOff>
      <xdr:row>7</xdr:row>
      <xdr:rowOff>7043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BDB3EF60-B948-7382-DB72-E321FAA334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24350" y="771525"/>
          <a:ext cx="1095375" cy="940493"/>
        </a:xfrm>
        <a:prstGeom prst="rect">
          <a:avLst/>
        </a:prstGeom>
        <a:ln w="15875">
          <a:solidFill>
            <a:schemeClr val="tx1"/>
          </a:solidFill>
        </a:ln>
      </xdr:spPr>
    </xdr:pic>
    <xdr:clientData/>
  </xdr:twoCellAnchor>
  <xdr:twoCellAnchor editAs="oneCell">
    <xdr:from>
      <xdr:col>8</xdr:col>
      <xdr:colOff>38101</xdr:colOff>
      <xdr:row>3</xdr:row>
      <xdr:rowOff>85725</xdr:rowOff>
    </xdr:from>
    <xdr:to>
      <xdr:col>8</xdr:col>
      <xdr:colOff>171450</xdr:colOff>
      <xdr:row>5</xdr:row>
      <xdr:rowOff>133350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35333835-D1C1-60CB-DBAB-BF5F8A8345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1" y="1028700"/>
          <a:ext cx="133349" cy="4286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38100</xdr:colOff>
      <xdr:row>22</xdr:row>
      <xdr:rowOff>19050</xdr:rowOff>
    </xdr:from>
    <xdr:to>
      <xdr:col>9</xdr:col>
      <xdr:colOff>19050</xdr:colOff>
      <xdr:row>46</xdr:row>
      <xdr:rowOff>19050</xdr:rowOff>
    </xdr:to>
    <xdr:pic>
      <xdr:nvPicPr>
        <xdr:cNvPr id="6" name="Billede 5">
          <a:extLst>
            <a:ext uri="{FF2B5EF4-FFF2-40B4-BE49-F238E27FC236}">
              <a16:creationId xmlns:a16="http://schemas.microsoft.com/office/drawing/2014/main" id="{570C5860-2C6B-DC9B-1943-FA765CED9F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04875" y="4581525"/>
          <a:ext cx="4276725" cy="4572000"/>
        </a:xfrm>
        <a:prstGeom prst="rect">
          <a:avLst/>
        </a:prstGeom>
        <a:ln w="22225">
          <a:solidFill>
            <a:schemeClr val="tx1"/>
          </a:solidFill>
        </a:ln>
      </xdr:spPr>
    </xdr:pic>
    <xdr:clientData/>
  </xdr:twoCellAnchor>
  <xdr:twoCellAnchor editAs="oneCell">
    <xdr:from>
      <xdr:col>6</xdr:col>
      <xdr:colOff>28574</xdr:colOff>
      <xdr:row>2</xdr:row>
      <xdr:rowOff>23580</xdr:rowOff>
    </xdr:from>
    <xdr:to>
      <xdr:col>7</xdr:col>
      <xdr:colOff>358761</xdr:colOff>
      <xdr:row>7</xdr:row>
      <xdr:rowOff>9525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E100F1BE-9D5E-DBCA-EF0F-F09A0BC5A7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2324" y="776055"/>
          <a:ext cx="939787" cy="938445"/>
        </a:xfrm>
        <a:prstGeom prst="rect">
          <a:avLst/>
        </a:prstGeom>
        <a:ln w="15875">
          <a:solidFill>
            <a:schemeClr val="tx1"/>
          </a:solidFill>
        </a:ln>
      </xdr:spPr>
    </xdr:pic>
    <xdr:clientData/>
  </xdr:twoCellAnchor>
  <xdr:twoCellAnchor>
    <xdr:from>
      <xdr:col>6</xdr:col>
      <xdr:colOff>47625</xdr:colOff>
      <xdr:row>27</xdr:row>
      <xdr:rowOff>133350</xdr:rowOff>
    </xdr:from>
    <xdr:to>
      <xdr:col>6</xdr:col>
      <xdr:colOff>76200</xdr:colOff>
      <xdr:row>42</xdr:row>
      <xdr:rowOff>95250</xdr:rowOff>
    </xdr:to>
    <xdr:cxnSp macro="">
      <xdr:nvCxnSpPr>
        <xdr:cNvPr id="7" name="Lige forbindelse 6">
          <a:extLst>
            <a:ext uri="{FF2B5EF4-FFF2-40B4-BE49-F238E27FC236}">
              <a16:creationId xmlns:a16="http://schemas.microsoft.com/office/drawing/2014/main" id="{95BA3E00-BCC7-55DB-00AF-A2B4A3DD6728}"/>
            </a:ext>
          </a:extLst>
        </xdr:cNvPr>
        <xdr:cNvCxnSpPr/>
      </xdr:nvCxnSpPr>
      <xdr:spPr>
        <a:xfrm>
          <a:off x="3381375" y="5648325"/>
          <a:ext cx="28575" cy="28194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504825</xdr:colOff>
      <xdr:row>27</xdr:row>
      <xdr:rowOff>95250</xdr:rowOff>
    </xdr:from>
    <xdr:to>
      <xdr:col>6</xdr:col>
      <xdr:colOff>47625</xdr:colOff>
      <xdr:row>27</xdr:row>
      <xdr:rowOff>161925</xdr:rowOff>
    </xdr:to>
    <xdr:cxnSp macro="">
      <xdr:nvCxnSpPr>
        <xdr:cNvPr id="10" name="Lige forbindelse 9">
          <a:extLst>
            <a:ext uri="{FF2B5EF4-FFF2-40B4-BE49-F238E27FC236}">
              <a16:creationId xmlns:a16="http://schemas.microsoft.com/office/drawing/2014/main" id="{3F1A6F8B-C1B3-337A-32D4-DF94FD103503}"/>
            </a:ext>
          </a:extLst>
        </xdr:cNvPr>
        <xdr:cNvCxnSpPr/>
      </xdr:nvCxnSpPr>
      <xdr:spPr>
        <a:xfrm flipH="1" flipV="1">
          <a:off x="1371600" y="5610225"/>
          <a:ext cx="2009775" cy="666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295275</xdr:colOff>
      <xdr:row>34</xdr:row>
      <xdr:rowOff>180975</xdr:rowOff>
    </xdr:from>
    <xdr:to>
      <xdr:col>8</xdr:col>
      <xdr:colOff>361950</xdr:colOff>
      <xdr:row>42</xdr:row>
      <xdr:rowOff>57150</xdr:rowOff>
    </xdr:to>
    <xdr:cxnSp macro="">
      <xdr:nvCxnSpPr>
        <xdr:cNvPr id="13" name="Lige forbindelse 12">
          <a:extLst>
            <a:ext uri="{FF2B5EF4-FFF2-40B4-BE49-F238E27FC236}">
              <a16:creationId xmlns:a16="http://schemas.microsoft.com/office/drawing/2014/main" id="{06090A8A-1556-09EC-242C-8F6906FA43CC}"/>
            </a:ext>
          </a:extLst>
        </xdr:cNvPr>
        <xdr:cNvCxnSpPr/>
      </xdr:nvCxnSpPr>
      <xdr:spPr>
        <a:xfrm>
          <a:off x="4848225" y="7029450"/>
          <a:ext cx="66675" cy="1400175"/>
        </a:xfrm>
        <a:prstGeom prst="line">
          <a:avLst/>
        </a:prstGeom>
        <a:ln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466725</xdr:colOff>
      <xdr:row>35</xdr:row>
      <xdr:rowOff>19050</xdr:rowOff>
    </xdr:from>
    <xdr:to>
      <xdr:col>8</xdr:col>
      <xdr:colOff>304800</xdr:colOff>
      <xdr:row>35</xdr:row>
      <xdr:rowOff>38100</xdr:rowOff>
    </xdr:to>
    <xdr:cxnSp macro="">
      <xdr:nvCxnSpPr>
        <xdr:cNvPr id="16" name="Lige forbindelse 15">
          <a:extLst>
            <a:ext uri="{FF2B5EF4-FFF2-40B4-BE49-F238E27FC236}">
              <a16:creationId xmlns:a16="http://schemas.microsoft.com/office/drawing/2014/main" id="{A6D553C5-0332-EA7D-4644-65EB0DAC82C4}"/>
            </a:ext>
          </a:extLst>
        </xdr:cNvPr>
        <xdr:cNvCxnSpPr/>
      </xdr:nvCxnSpPr>
      <xdr:spPr>
        <a:xfrm flipH="1">
          <a:off x="1333500" y="7058025"/>
          <a:ext cx="3524250" cy="19050"/>
        </a:xfrm>
        <a:prstGeom prst="line">
          <a:avLst/>
        </a:prstGeom>
        <a:ln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47625</xdr:colOff>
      <xdr:row>11</xdr:row>
      <xdr:rowOff>114300</xdr:rowOff>
    </xdr:from>
    <xdr:to>
      <xdr:col>16</xdr:col>
      <xdr:colOff>429274</xdr:colOff>
      <xdr:row>46</xdr:row>
      <xdr:rowOff>29494</xdr:rowOff>
    </xdr:to>
    <xdr:pic>
      <xdr:nvPicPr>
        <xdr:cNvPr id="21" name="Billede 20">
          <a:extLst>
            <a:ext uri="{FF2B5EF4-FFF2-40B4-BE49-F238E27FC236}">
              <a16:creationId xmlns:a16="http://schemas.microsoft.com/office/drawing/2014/main" id="{9EEB197D-F35F-325F-5BF8-019FFDB8F8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0175" y="2581275"/>
          <a:ext cx="4648849" cy="6582694"/>
        </a:xfrm>
        <a:prstGeom prst="rect">
          <a:avLst/>
        </a:prstGeom>
        <a:ln w="2222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05D86-3855-4D41-96AC-CD559340D44C}">
  <sheetPr>
    <tabColor theme="4" tint="0.39997558519241921"/>
  </sheetPr>
  <dimension ref="A1:M87"/>
  <sheetViews>
    <sheetView tabSelected="1" workbookViewId="0">
      <selection activeCell="F21" sqref="F21"/>
    </sheetView>
  </sheetViews>
  <sheetFormatPr defaultRowHeight="15" x14ac:dyDescent="0.25"/>
  <cols>
    <col min="1" max="1" width="3.85546875" customWidth="1"/>
    <col min="6" max="6" width="9.5703125" bestFit="1" customWidth="1"/>
  </cols>
  <sheetData>
    <row r="1" spans="1:13" ht="36" x14ac:dyDescent="0.55000000000000004">
      <c r="A1" s="14" t="s">
        <v>10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23.25" x14ac:dyDescent="0.35">
      <c r="A2" s="7" t="s">
        <v>0</v>
      </c>
      <c r="B2" s="15" t="s">
        <v>1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x14ac:dyDescent="0.25">
      <c r="A3" s="11"/>
      <c r="B3" s="18" t="s">
        <v>4</v>
      </c>
      <c r="C3" s="18"/>
      <c r="D3" s="9">
        <v>4.1449999999999996</v>
      </c>
      <c r="E3" s="6" t="s">
        <v>5</v>
      </c>
      <c r="K3" t="s">
        <v>3</v>
      </c>
    </row>
    <row r="4" spans="1:13" x14ac:dyDescent="0.25">
      <c r="A4" s="7"/>
      <c r="B4" s="16" t="s">
        <v>2</v>
      </c>
      <c r="C4" s="17"/>
      <c r="D4" s="5">
        <v>2.3410000000000002</v>
      </c>
      <c r="E4" s="3" t="s">
        <v>5</v>
      </c>
    </row>
    <row r="5" spans="1:13" x14ac:dyDescent="0.25">
      <c r="A5" s="1"/>
      <c r="K5" t="s">
        <v>11</v>
      </c>
    </row>
    <row r="6" spans="1:13" x14ac:dyDescent="0.25">
      <c r="A6" s="7"/>
      <c r="B6" s="8" t="s">
        <v>6</v>
      </c>
      <c r="C6" s="3"/>
      <c r="D6" s="4">
        <f>D3*1.07</f>
        <v>4.4351500000000001</v>
      </c>
      <c r="E6" s="3" t="s">
        <v>5</v>
      </c>
    </row>
    <row r="7" spans="1:13" x14ac:dyDescent="0.25">
      <c r="A7" s="7"/>
      <c r="B7" s="18" t="s">
        <v>7</v>
      </c>
      <c r="C7" s="18"/>
      <c r="D7" s="4">
        <f>ROUNDUP(D4, 1)</f>
        <v>2.4</v>
      </c>
      <c r="E7" s="3" t="s">
        <v>5</v>
      </c>
      <c r="K7" t="s">
        <v>8</v>
      </c>
    </row>
    <row r="8" spans="1:13" x14ac:dyDescent="0.25">
      <c r="A8" s="1"/>
    </row>
    <row r="9" spans="1:13" x14ac:dyDescent="0.25">
      <c r="A9" s="7">
        <v>1</v>
      </c>
      <c r="B9" s="13" t="str">
        <f>IF(F9&gt;=D7, "90x100 mm", "Brug anden dimension")</f>
        <v>Brug anden dimension</v>
      </c>
      <c r="C9" s="13"/>
      <c r="D9" s="13"/>
      <c r="E9" s="10" t="s">
        <v>12</v>
      </c>
      <c r="F9" s="12">
        <f>(16.9110633771)*(0.277924568976^D6)</f>
        <v>5.779675939105948E-2</v>
      </c>
    </row>
    <row r="10" spans="1:13" x14ac:dyDescent="0.25">
      <c r="A10" s="7">
        <v>2</v>
      </c>
      <c r="B10" s="13" t="str">
        <f>IF(F10&gt;=D7, "90x133 mm", "Brug anden dimension")</f>
        <v>Brug anden dimension</v>
      </c>
      <c r="C10" s="13"/>
      <c r="D10" s="13"/>
      <c r="E10" s="10" t="s">
        <v>12</v>
      </c>
      <c r="F10" s="12">
        <f>17.9056874163*(0.370107172487^D6)</f>
        <v>0.21800111620707849</v>
      </c>
    </row>
    <row r="11" spans="1:13" x14ac:dyDescent="0.25">
      <c r="A11" s="7">
        <v>3</v>
      </c>
      <c r="B11" s="13" t="str">
        <f>IF(F11&gt;=D7, "90x166 mm", "Brug anden dimension")</f>
        <v>Brug anden dimension</v>
      </c>
      <c r="C11" s="13"/>
      <c r="D11" s="13"/>
      <c r="E11" s="10" t="s">
        <v>12</v>
      </c>
      <c r="F11" s="12">
        <f>21.6944401237*(0.424491047914^D6)</f>
        <v>0.4851651343103125</v>
      </c>
    </row>
    <row r="12" spans="1:13" x14ac:dyDescent="0.25">
      <c r="A12" s="7">
        <v>4</v>
      </c>
      <c r="B12" s="13" t="str">
        <f>IF(D7&lt;=F12, "90x200 mm", "Brug anden dimension")</f>
        <v>Brug anden dimension</v>
      </c>
      <c r="C12" s="13"/>
      <c r="D12" s="13"/>
      <c r="E12" s="10" t="s">
        <v>12</v>
      </c>
      <c r="F12" s="12">
        <f>20.7846096908*(0.491657310519^D6)</f>
        <v>0.89170009988802335</v>
      </c>
    </row>
    <row r="13" spans="1:13" x14ac:dyDescent="0.25">
      <c r="A13" s="7">
        <v>5</v>
      </c>
      <c r="B13" s="13" t="str">
        <f>IF(D7&lt;=F13, "90x233 mm", "Brug anden dimension")</f>
        <v>Brug anden dimension</v>
      </c>
      <c r="C13" s="13"/>
      <c r="D13" s="13"/>
      <c r="E13" s="10" t="s">
        <v>12</v>
      </c>
      <c r="F13" s="12">
        <f>18.9784016105*(0.545487825164^D6)</f>
        <v>1.2908087484179223</v>
      </c>
    </row>
    <row r="14" spans="1:13" x14ac:dyDescent="0.25">
      <c r="A14" s="7">
        <v>6</v>
      </c>
      <c r="B14" s="13" t="str">
        <f>IF(D7&lt;=F14, "90x266 mm", "Brug anden dimension")</f>
        <v>Brug anden dimension</v>
      </c>
      <c r="C14" s="13"/>
      <c r="D14" s="13"/>
      <c r="E14" s="10" t="s">
        <v>12</v>
      </c>
      <c r="F14" s="12">
        <f>17.79447973081*(0.595896142071^D6)</f>
        <v>1.7911545676076006</v>
      </c>
    </row>
    <row r="15" spans="1:13" x14ac:dyDescent="0.25">
      <c r="A15" s="7">
        <v>7</v>
      </c>
      <c r="B15" s="13" t="str">
        <f>IF(D7&lt;=F15, "90x300 mm", "Brug anden dimension")</f>
        <v>90x300 mm</v>
      </c>
      <c r="C15" s="13"/>
      <c r="D15" s="13"/>
      <c r="E15" s="10" t="s">
        <v>12</v>
      </c>
      <c r="F15" s="12">
        <f>16.236958036*(0.660469462803^D6)</f>
        <v>2.5794348275569985</v>
      </c>
    </row>
    <row r="16" spans="1:13" x14ac:dyDescent="0.25">
      <c r="A16" s="7">
        <v>8</v>
      </c>
      <c r="B16" s="13" t="str">
        <f>IF(D7&lt;=F16, "90x333 mm", "Brug anden dimension")</f>
        <v>90x333 mm</v>
      </c>
      <c r="C16" s="13"/>
      <c r="D16" s="13"/>
      <c r="E16" s="10" t="s">
        <v>12</v>
      </c>
      <c r="F16" s="12">
        <f>18.3562012765*(0.660901076083^D6)</f>
        <v>2.9245633095665644</v>
      </c>
    </row>
    <row r="17" spans="1:6" x14ac:dyDescent="0.25">
      <c r="A17" s="7">
        <v>9</v>
      </c>
      <c r="B17" s="13" t="str">
        <f>IF(D7&lt;=F17, "90x366 mm", "Brug anden dimension")</f>
        <v>90x366 mm</v>
      </c>
      <c r="C17" s="13"/>
      <c r="D17" s="13"/>
      <c r="E17" s="10" t="s">
        <v>12</v>
      </c>
      <c r="F17" s="12">
        <f>17.8787416742*(0.686258426251^D6)</f>
        <v>3.3661644389365177</v>
      </c>
    </row>
    <row r="18" spans="1:6" x14ac:dyDescent="0.25">
      <c r="A18" s="7">
        <v>10</v>
      </c>
      <c r="B18" s="13" t="str">
        <f>IF(D7&lt;=F18, "90x400 mm", "Brug anden dimension")</f>
        <v>90x400 mm</v>
      </c>
      <c r="C18" s="13"/>
      <c r="D18" s="13"/>
      <c r="E18" s="10" t="s">
        <v>12</v>
      </c>
      <c r="F18" s="12">
        <f>18.5537121914*(0.702728611138^D6)</f>
        <v>3.8807082945965314</v>
      </c>
    </row>
    <row r="19" spans="1:6" x14ac:dyDescent="0.25">
      <c r="A19" s="7">
        <v>11</v>
      </c>
      <c r="B19" s="13" t="str">
        <f>IF(D7&gt;=F19, "90x500 mm", "Brug anden dimension")</f>
        <v>Brug anden dimension</v>
      </c>
      <c r="C19" s="13"/>
      <c r="D19" s="13"/>
      <c r="E19" s="10" t="s">
        <v>12</v>
      </c>
      <c r="F19" s="12">
        <f>17.4070272012*(0.76101189799^D6)</f>
        <v>5.184153868178031</v>
      </c>
    </row>
    <row r="20" spans="1:6" x14ac:dyDescent="0.25">
      <c r="A20" s="7">
        <v>12</v>
      </c>
      <c r="B20" s="13" t="str">
        <f>IF(D7&lt;=F20, "90x600 mm", "Brug anden dimension")</f>
        <v>90x600 mm</v>
      </c>
      <c r="C20" s="13"/>
      <c r="D20" s="13"/>
      <c r="E20" s="10" t="s">
        <v>12</v>
      </c>
      <c r="F20" s="12">
        <f>14.9383342055*(0.821875914759^D6)</f>
        <v>6.258281972946298</v>
      </c>
    </row>
    <row r="21" spans="1:6" x14ac:dyDescent="0.25">
      <c r="A21" s="7">
        <v>13</v>
      </c>
      <c r="B21" s="13" t="str">
        <f>IF(D7&lt;=F21, "90x700 mm", "Brug anden dimension")</f>
        <v>90x700 mm</v>
      </c>
      <c r="C21" s="13"/>
      <c r="D21" s="13"/>
      <c r="E21" s="10" t="s">
        <v>12</v>
      </c>
      <c r="F21" s="12">
        <f>13.4538178178572*(0.861105994109^D6)</f>
        <v>6.9312549986742198</v>
      </c>
    </row>
    <row r="57" spans="8:8" x14ac:dyDescent="0.25">
      <c r="H57" s="2"/>
    </row>
    <row r="87" spans="8:8" x14ac:dyDescent="0.25">
      <c r="H87" t="s">
        <v>9</v>
      </c>
    </row>
  </sheetData>
  <mergeCells count="18">
    <mergeCell ref="B7:C7"/>
    <mergeCell ref="B20:D20"/>
    <mergeCell ref="B21:D21"/>
    <mergeCell ref="A1:M1"/>
    <mergeCell ref="B2:M2"/>
    <mergeCell ref="B19:D19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4:C4"/>
    <mergeCell ref="B3:C3"/>
  </mergeCells>
  <conditionalFormatting sqref="B9:D21">
    <cfRule type="containsText" dxfId="0" priority="1" operator="containsText" text="Brug anden dimension">
      <formula>NOT(ISERROR(SEARCH("Brug anden dimension",B9)))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Dim. limtræsbjælke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Pedersen</dc:creator>
  <cp:lastModifiedBy>Michael Pedersen</cp:lastModifiedBy>
  <dcterms:created xsi:type="dcterms:W3CDTF">2023-12-19T02:53:03Z</dcterms:created>
  <dcterms:modified xsi:type="dcterms:W3CDTF">2023-12-20T02:34:06Z</dcterms:modified>
</cp:coreProperties>
</file>